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mc:AlternateContent xmlns:mc="http://schemas.openxmlformats.org/markup-compatibility/2006">
    <mc:Choice Requires="x15">
      <x15ac:absPath xmlns:x15ac="http://schemas.microsoft.com/office/spreadsheetml/2010/11/ac" url="https://samband.sharepoint.com/sites/Stafrntrsveitarflaga/Shared Documents/Fjármögnun stafræns umbreytingateymis/Skipting fast kostnaðar 2024/"/>
    </mc:Choice>
  </mc:AlternateContent>
  <xr:revisionPtr revIDLastSave="320" documentId="8_{6F744BC2-FB54-45B4-85C0-E82DD3831DF1}" xr6:coauthVersionLast="47" xr6:coauthVersionMax="47" xr10:uidLastSave="{194A1EEB-69A8-4643-8A79-DACABDA4C12D}"/>
  <bookViews>
    <workbookView xWindow="-28920" yWindow="-5190" windowWidth="29040" windowHeight="15720" firstSheet="1" activeTab="1" xr2:uid="{00000000-000D-0000-FFFF-FFFF00000000}"/>
  </bookViews>
  <sheets>
    <sheet name="Fastur kostnaður 2024" sheetId="3" r:id="rId1"/>
    <sheet name="Verkefni - 2024" sheetId="4" r:id="rId2"/>
  </sheets>
  <definedNames>
    <definedName name="_xlnm.Print_Area" localSheetId="1">'Verkefni - 2024'!$A$1:$Y$82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0" i="4" l="1"/>
  <c r="N80" i="4"/>
  <c r="N79" i="4"/>
  <c r="N10" i="4"/>
  <c r="N11" i="4"/>
  <c r="N12" i="4"/>
  <c r="N13" i="4"/>
  <c r="N14" i="4"/>
  <c r="N16" i="4"/>
  <c r="N17" i="4"/>
  <c r="N18" i="4"/>
  <c r="N19" i="4"/>
  <c r="N21" i="4"/>
  <c r="N22" i="4"/>
  <c r="N23" i="4"/>
  <c r="N24" i="4"/>
  <c r="N25" i="4"/>
  <c r="N26" i="4"/>
  <c r="N27" i="4"/>
  <c r="N28" i="4"/>
  <c r="N29" i="4"/>
  <c r="N31" i="4"/>
  <c r="N32" i="4"/>
  <c r="N33" i="4"/>
  <c r="N34" i="4"/>
  <c r="N35" i="4"/>
  <c r="N36" i="4"/>
  <c r="N37" i="4"/>
  <c r="N38" i="4"/>
  <c r="N39" i="4"/>
  <c r="N41" i="4"/>
  <c r="N42" i="4"/>
  <c r="N43" i="4"/>
  <c r="N44" i="4"/>
  <c r="N45" i="4"/>
  <c r="N47" i="4"/>
  <c r="N48" i="4"/>
  <c r="N49" i="4"/>
  <c r="N50" i="4"/>
  <c r="N51" i="4"/>
  <c r="N52" i="4"/>
  <c r="N53" i="4"/>
  <c r="N54" i="4"/>
  <c r="N55" i="4"/>
  <c r="N56" i="4"/>
  <c r="N57" i="4"/>
  <c r="N59" i="4"/>
  <c r="N60" i="4"/>
  <c r="N61" i="4"/>
  <c r="N62" i="4"/>
  <c r="N64" i="4"/>
  <c r="N65" i="4"/>
  <c r="N66" i="4"/>
  <c r="N67" i="4"/>
  <c r="N68" i="4"/>
  <c r="N69" i="4"/>
  <c r="N70" i="4"/>
  <c r="N71" i="4"/>
  <c r="N72" i="4"/>
  <c r="N73" i="4"/>
  <c r="N74" i="4"/>
  <c r="N75" i="4"/>
  <c r="N76" i="4"/>
  <c r="N77" i="4"/>
  <c r="N78" i="4"/>
  <c r="N9" i="4"/>
  <c r="L9" i="4"/>
  <c r="L10" i="4"/>
  <c r="L11" i="4"/>
  <c r="L12" i="4"/>
  <c r="L13" i="4"/>
  <c r="L14" i="4"/>
  <c r="L16" i="4"/>
  <c r="L17" i="4"/>
  <c r="L18" i="4"/>
  <c r="L19" i="4"/>
  <c r="L21" i="4"/>
  <c r="L22" i="4"/>
  <c r="L23" i="4"/>
  <c r="L24" i="4"/>
  <c r="F7" i="3"/>
  <c r="F31" i="3" l="1"/>
  <c r="F12" i="3"/>
  <c r="C5" i="3"/>
  <c r="D60" i="3"/>
  <c r="D55" i="3"/>
  <c r="C54" i="3"/>
  <c r="D44" i="3"/>
  <c r="D38" i="3"/>
  <c r="D29" i="3"/>
  <c r="D20" i="3"/>
  <c r="D14" i="3"/>
  <c r="D9" i="3"/>
  <c r="D10" i="3" s="1"/>
  <c r="D11" i="3" s="1"/>
  <c r="D12" i="3" s="1"/>
  <c r="D8" i="3"/>
  <c r="C13" i="3"/>
  <c r="D15" i="3" l="1"/>
  <c r="D16" i="3" s="1"/>
  <c r="D17" i="3" s="1"/>
  <c r="D18" i="3" s="1"/>
  <c r="D21" i="3" s="1"/>
  <c r="D22" i="3" s="1"/>
  <c r="D23" i="3" s="1"/>
  <c r="D24" i="3" s="1"/>
  <c r="D25" i="3" s="1"/>
  <c r="D26" i="3" s="1"/>
  <c r="D27" i="3" s="1"/>
  <c r="D30" i="3" s="1"/>
  <c r="D31" i="3" s="1"/>
  <c r="D32" i="3" s="1"/>
  <c r="D33" i="3" s="1"/>
  <c r="D34" i="3" s="1"/>
  <c r="D35" i="3" s="1"/>
  <c r="D36" i="3" s="1"/>
  <c r="D39" i="3" s="1"/>
  <c r="D40" i="3" s="1"/>
  <c r="D41" i="3" s="1"/>
  <c r="D42" i="3" s="1"/>
  <c r="D45" i="3" s="1"/>
  <c r="D46" i="3" s="1"/>
  <c r="D47" i="3" s="1"/>
  <c r="D48" i="3" s="1"/>
  <c r="D49" i="3" s="1"/>
  <c r="D50" i="3" s="1"/>
  <c r="D51" i="3" s="1"/>
  <c r="D52" i="3" s="1"/>
  <c r="D53" i="3" s="1"/>
  <c r="D56" i="3" s="1"/>
  <c r="D57" i="3" s="1"/>
  <c r="D58" i="3" s="1"/>
  <c r="D61" i="3" s="1"/>
  <c r="D62" i="3" s="1"/>
  <c r="D63" i="3" s="1"/>
  <c r="D64" i="3" s="1"/>
  <c r="D65" i="3" s="1"/>
  <c r="D66" i="3" s="1"/>
  <c r="D67" i="3" s="1"/>
  <c r="D68" i="3" s="1"/>
  <c r="D69" i="3" s="1"/>
  <c r="D70" i="3" s="1"/>
  <c r="D71" i="3" s="1"/>
  <c r="D72" i="3" s="1"/>
  <c r="D73" i="3" s="1"/>
  <c r="D74" i="3" s="1"/>
  <c r="C40" i="4" l="1"/>
  <c r="AB15" i="4"/>
  <c r="AB20" i="4"/>
  <c r="AB30" i="4"/>
  <c r="AB40" i="4"/>
  <c r="AB46" i="4"/>
  <c r="AB58" i="4"/>
  <c r="AB63" i="4"/>
  <c r="AB8" i="4"/>
  <c r="C63" i="4"/>
  <c r="C58" i="4"/>
  <c r="C30" i="4"/>
  <c r="C20" i="4"/>
  <c r="C15" i="4"/>
  <c r="D9" i="4"/>
  <c r="D10" i="4" s="1"/>
  <c r="D11" i="4" s="1"/>
  <c r="D12" i="4" s="1"/>
  <c r="D13" i="4" s="1"/>
  <c r="D14" i="4" s="1"/>
  <c r="D16" i="4" s="1"/>
  <c r="D17" i="4" s="1"/>
  <c r="D18" i="4" s="1"/>
  <c r="D19" i="4" s="1"/>
  <c r="D21" i="4" s="1"/>
  <c r="D22" i="4" s="1"/>
  <c r="D23" i="4" s="1"/>
  <c r="D24" i="4" s="1"/>
  <c r="D25" i="4" s="1"/>
  <c r="C7" i="4"/>
  <c r="C46" i="4" l="1"/>
  <c r="C80" i="4" s="1"/>
  <c r="D28" i="4"/>
  <c r="D29" i="4" s="1"/>
  <c r="D31" i="4" s="1"/>
  <c r="D32" i="4" s="1"/>
  <c r="D33" i="4" s="1"/>
  <c r="D34" i="4" s="1"/>
  <c r="D35" i="4" s="1"/>
  <c r="D36" i="4" s="1"/>
  <c r="D37" i="4" s="1"/>
  <c r="D38" i="4" s="1"/>
  <c r="D39" i="4" s="1"/>
  <c r="D41" i="4" s="1"/>
  <c r="D42" i="4" s="1"/>
  <c r="D43" i="4" s="1"/>
  <c r="D44" i="4" s="1"/>
  <c r="D45" i="4" s="1"/>
  <c r="D48" i="4" s="1"/>
  <c r="D49" i="4" s="1"/>
  <c r="D50" i="4" s="1"/>
  <c r="D51" i="4" s="1"/>
  <c r="D52" i="4" s="1"/>
  <c r="D53" i="4" s="1"/>
  <c r="D54" i="4" s="1"/>
  <c r="D56" i="4" s="1"/>
  <c r="D59" i="4" s="1"/>
  <c r="D60" i="4" s="1"/>
  <c r="D61" i="4" s="1"/>
  <c r="D62" i="4" s="1"/>
  <c r="D64" i="4" s="1"/>
  <c r="D65" i="4" s="1"/>
  <c r="D66" i="4" s="1"/>
  <c r="D67" i="4" s="1"/>
  <c r="D68" i="4" s="1"/>
  <c r="D69" i="4" s="1"/>
  <c r="D70" i="4" s="1"/>
  <c r="D71" i="4" s="1"/>
  <c r="D72" i="4" s="1"/>
  <c r="D73" i="4" s="1"/>
  <c r="D74" i="4" s="1"/>
  <c r="D75" i="4" s="1"/>
  <c r="D76" i="4" s="1"/>
  <c r="D77" i="4" s="1"/>
  <c r="D78" i="4" s="1"/>
  <c r="G2" i="4" l="1"/>
  <c r="H2" i="4"/>
  <c r="F16" i="4"/>
  <c r="F25" i="4"/>
  <c r="F34" i="4"/>
  <c r="F44" i="4"/>
  <c r="F53" i="4"/>
  <c r="F64" i="4"/>
  <c r="F72" i="4"/>
  <c r="F11" i="4"/>
  <c r="F50" i="4"/>
  <c r="F43" i="4"/>
  <c r="F17" i="4"/>
  <c r="F26" i="4"/>
  <c r="F35" i="4"/>
  <c r="F45" i="4"/>
  <c r="F54" i="4"/>
  <c r="F65" i="4"/>
  <c r="F73" i="4"/>
  <c r="F12" i="4"/>
  <c r="F60" i="4"/>
  <c r="F18" i="4"/>
  <c r="F27" i="4"/>
  <c r="F36" i="4"/>
  <c r="F47" i="4"/>
  <c r="F56" i="4"/>
  <c r="F66" i="4"/>
  <c r="F74" i="4"/>
  <c r="F13" i="4"/>
  <c r="F31" i="4"/>
  <c r="F77" i="4"/>
  <c r="F10" i="4"/>
  <c r="F19" i="4"/>
  <c r="F28" i="4"/>
  <c r="F38" i="4"/>
  <c r="F48" i="4"/>
  <c r="F57" i="4"/>
  <c r="F67" i="4"/>
  <c r="F75" i="4"/>
  <c r="F14" i="4"/>
  <c r="F41" i="4"/>
  <c r="F69" i="4"/>
  <c r="F71" i="4"/>
  <c r="F21" i="4"/>
  <c r="F29" i="4"/>
  <c r="F39" i="4"/>
  <c r="F49" i="4"/>
  <c r="F59" i="4"/>
  <c r="F68" i="4"/>
  <c r="F76" i="4"/>
  <c r="F9" i="4"/>
  <c r="F22" i="4"/>
  <c r="F62" i="4"/>
  <c r="F23" i="4"/>
  <c r="F32" i="4"/>
  <c r="F42" i="4"/>
  <c r="F51" i="4"/>
  <c r="F61" i="4"/>
  <c r="F70" i="4"/>
  <c r="F78" i="4"/>
  <c r="F24" i="4"/>
  <c r="F33" i="4"/>
  <c r="F52" i="4"/>
  <c r="E8" i="4"/>
  <c r="E62" i="4"/>
  <c r="E61" i="4"/>
  <c r="E57" i="4"/>
  <c r="E56" i="4"/>
  <c r="E53" i="4"/>
  <c r="E51" i="4"/>
  <c r="E49" i="4"/>
  <c r="E77" i="4"/>
  <c r="E75" i="4"/>
  <c r="E73" i="4"/>
  <c r="E71" i="4"/>
  <c r="E69" i="4"/>
  <c r="E67" i="4"/>
  <c r="E65" i="4"/>
  <c r="E60" i="4"/>
  <c r="E68" i="4"/>
  <c r="E70" i="4"/>
  <c r="E72" i="4"/>
  <c r="E66" i="4"/>
  <c r="E55" i="4"/>
  <c r="E52" i="4"/>
  <c r="E48" i="4"/>
  <c r="E74" i="4"/>
  <c r="E44" i="4"/>
  <c r="E42" i="4"/>
  <c r="E35" i="4"/>
  <c r="E33" i="4"/>
  <c r="E31" i="4"/>
  <c r="E64" i="4"/>
  <c r="E54" i="4"/>
  <c r="E50" i="4"/>
  <c r="E47" i="4"/>
  <c r="E59" i="4"/>
  <c r="E19" i="4"/>
  <c r="E17" i="4"/>
  <c r="E34" i="4"/>
  <c r="E26" i="4"/>
  <c r="E25" i="4"/>
  <c r="E23" i="4"/>
  <c r="E21" i="4"/>
  <c r="E14" i="4"/>
  <c r="E12" i="4"/>
  <c r="E10" i="4"/>
  <c r="E38" i="4"/>
  <c r="E78" i="4"/>
  <c r="E36" i="4"/>
  <c r="E32" i="4"/>
  <c r="E24" i="4"/>
  <c r="E22" i="4"/>
  <c r="E13" i="4"/>
  <c r="E11" i="4"/>
  <c r="E9" i="4"/>
  <c r="E29" i="4"/>
  <c r="E76" i="4"/>
  <c r="E43" i="4"/>
  <c r="E28" i="4"/>
  <c r="E39" i="4"/>
  <c r="E16" i="4"/>
  <c r="E45" i="4"/>
  <c r="E41" i="4"/>
  <c r="E27" i="4"/>
  <c r="E18" i="4"/>
  <c r="T10" i="4" l="1"/>
  <c r="T14" i="4"/>
  <c r="T19" i="4"/>
  <c r="T24" i="4"/>
  <c r="T28" i="4"/>
  <c r="T33" i="4"/>
  <c r="T37" i="4"/>
  <c r="T42" i="4"/>
  <c r="T47" i="4"/>
  <c r="T51" i="4"/>
  <c r="T55" i="4"/>
  <c r="T60" i="4"/>
  <c r="T65" i="4"/>
  <c r="T69" i="4"/>
  <c r="T73" i="4"/>
  <c r="T77" i="4"/>
  <c r="R11" i="4"/>
  <c r="R16" i="4"/>
  <c r="R21" i="4"/>
  <c r="R25" i="4"/>
  <c r="R29" i="4"/>
  <c r="R34" i="4"/>
  <c r="R38" i="4"/>
  <c r="R43" i="4"/>
  <c r="R48" i="4"/>
  <c r="R52" i="4"/>
  <c r="R56" i="4"/>
  <c r="R61" i="4"/>
  <c r="R66" i="4"/>
  <c r="R70" i="4"/>
  <c r="R74" i="4"/>
  <c r="R78" i="4"/>
  <c r="T11" i="4"/>
  <c r="T16" i="4"/>
  <c r="T21" i="4"/>
  <c r="T25" i="4"/>
  <c r="T29" i="4"/>
  <c r="T34" i="4"/>
  <c r="T38" i="4"/>
  <c r="T43" i="4"/>
  <c r="T48" i="4"/>
  <c r="T52" i="4"/>
  <c r="T56" i="4"/>
  <c r="T61" i="4"/>
  <c r="T66" i="4"/>
  <c r="T70" i="4"/>
  <c r="T74" i="4"/>
  <c r="T78" i="4"/>
  <c r="R18" i="4"/>
  <c r="R32" i="4"/>
  <c r="R41" i="4"/>
  <c r="R50" i="4"/>
  <c r="R59" i="4"/>
  <c r="R72" i="4"/>
  <c r="T13" i="4"/>
  <c r="T18" i="4"/>
  <c r="T32" i="4"/>
  <c r="T36" i="4"/>
  <c r="T45" i="4"/>
  <c r="T54" i="4"/>
  <c r="T64" i="4"/>
  <c r="T68" i="4"/>
  <c r="T76" i="4"/>
  <c r="R14" i="4"/>
  <c r="R24" i="4"/>
  <c r="R33" i="4"/>
  <c r="R42" i="4"/>
  <c r="R51" i="4"/>
  <c r="R60" i="4"/>
  <c r="R69" i="4"/>
  <c r="R77" i="4"/>
  <c r="R12" i="4"/>
  <c r="R17" i="4"/>
  <c r="R22" i="4"/>
  <c r="R26" i="4"/>
  <c r="R31" i="4"/>
  <c r="R35" i="4"/>
  <c r="R39" i="4"/>
  <c r="R44" i="4"/>
  <c r="R49" i="4"/>
  <c r="R53" i="4"/>
  <c r="R57" i="4"/>
  <c r="R62" i="4"/>
  <c r="R67" i="4"/>
  <c r="R71" i="4"/>
  <c r="R75" i="4"/>
  <c r="T12" i="4"/>
  <c r="T17" i="4"/>
  <c r="T22" i="4"/>
  <c r="T26" i="4"/>
  <c r="T31" i="4"/>
  <c r="T35" i="4"/>
  <c r="T39" i="4"/>
  <c r="T44" i="4"/>
  <c r="T49" i="4"/>
  <c r="T53" i="4"/>
  <c r="T57" i="4"/>
  <c r="T62" i="4"/>
  <c r="T67" i="4"/>
  <c r="AB67" i="4" s="1"/>
  <c r="T71" i="4"/>
  <c r="T75" i="4"/>
  <c r="R9" i="4"/>
  <c r="R13" i="4"/>
  <c r="R23" i="4"/>
  <c r="R27" i="4"/>
  <c r="R36" i="4"/>
  <c r="R45" i="4"/>
  <c r="R54" i="4"/>
  <c r="R64" i="4"/>
  <c r="R68" i="4"/>
  <c r="R76" i="4"/>
  <c r="T9" i="4"/>
  <c r="T23" i="4"/>
  <c r="T27" i="4"/>
  <c r="T41" i="4"/>
  <c r="T50" i="4"/>
  <c r="T59" i="4"/>
  <c r="T72" i="4"/>
  <c r="R10" i="4"/>
  <c r="R19" i="4"/>
  <c r="R28" i="4"/>
  <c r="R37" i="4"/>
  <c r="R47" i="4"/>
  <c r="R55" i="4"/>
  <c r="R65" i="4"/>
  <c r="R73" i="4"/>
  <c r="F80" i="4"/>
  <c r="F7" i="4"/>
  <c r="J16" i="4"/>
  <c r="J10" i="4"/>
  <c r="H38" i="4"/>
  <c r="H59" i="4"/>
  <c r="V22" i="4"/>
  <c r="V39" i="4"/>
  <c r="V57" i="4"/>
  <c r="V75" i="4"/>
  <c r="V13" i="4"/>
  <c r="V59" i="4"/>
  <c r="V33" i="4"/>
  <c r="V51" i="4"/>
  <c r="V25" i="4"/>
  <c r="V62" i="4"/>
  <c r="V26" i="4"/>
  <c r="V44" i="4"/>
  <c r="V9" i="4"/>
  <c r="V18" i="4"/>
  <c r="V27" i="4"/>
  <c r="V36" i="4"/>
  <c r="V45" i="4"/>
  <c r="V54" i="4"/>
  <c r="V64" i="4"/>
  <c r="V72" i="4"/>
  <c r="V10" i="4"/>
  <c r="V28" i="4"/>
  <c r="V55" i="4"/>
  <c r="V23" i="4"/>
  <c r="V24" i="4"/>
  <c r="V69" i="4"/>
  <c r="V52" i="4"/>
  <c r="V19" i="4"/>
  <c r="V37" i="4"/>
  <c r="V47" i="4"/>
  <c r="V65" i="4"/>
  <c r="V73" i="4"/>
  <c r="V32" i="4"/>
  <c r="V50" i="4"/>
  <c r="V76" i="4"/>
  <c r="V42" i="4"/>
  <c r="V77" i="4"/>
  <c r="V61" i="4"/>
  <c r="V35" i="4"/>
  <c r="V53" i="4"/>
  <c r="V11" i="4"/>
  <c r="V21" i="4"/>
  <c r="V29" i="4"/>
  <c r="V38" i="4"/>
  <c r="V48" i="4"/>
  <c r="V56" i="4"/>
  <c r="V66" i="4"/>
  <c r="V74" i="4"/>
  <c r="V12" i="4"/>
  <c r="V31" i="4"/>
  <c r="V49" i="4"/>
  <c r="V67" i="4"/>
  <c r="V41" i="4"/>
  <c r="V68" i="4"/>
  <c r="V14" i="4"/>
  <c r="V60" i="4"/>
  <c r="V16" i="4"/>
  <c r="V34" i="4"/>
  <c r="V43" i="4"/>
  <c r="V70" i="4"/>
  <c r="V78" i="4"/>
  <c r="V17" i="4"/>
  <c r="V71" i="4"/>
  <c r="H37" i="4"/>
  <c r="J37" i="4"/>
  <c r="L37" i="4"/>
  <c r="J77" i="4"/>
  <c r="J75" i="4"/>
  <c r="J73" i="4"/>
  <c r="J71" i="4"/>
  <c r="J69" i="4"/>
  <c r="J67" i="4"/>
  <c r="J65" i="4"/>
  <c r="L62" i="4"/>
  <c r="J60" i="4"/>
  <c r="L57" i="4"/>
  <c r="L56" i="4"/>
  <c r="H55" i="4"/>
  <c r="H54" i="4"/>
  <c r="L53" i="4"/>
  <c r="H52" i="4"/>
  <c r="L51" i="4"/>
  <c r="H50" i="4"/>
  <c r="L49" i="4"/>
  <c r="H48" i="4"/>
  <c r="L47" i="4"/>
  <c r="L78" i="4"/>
  <c r="H77" i="4"/>
  <c r="L76" i="4"/>
  <c r="H75" i="4"/>
  <c r="L74" i="4"/>
  <c r="H73" i="4"/>
  <c r="L72" i="4"/>
  <c r="H71" i="4"/>
  <c r="L70" i="4"/>
  <c r="H69" i="4"/>
  <c r="L68" i="4"/>
  <c r="J78" i="4"/>
  <c r="J76" i="4"/>
  <c r="J74" i="4"/>
  <c r="J72" i="4"/>
  <c r="J70" i="4"/>
  <c r="J68" i="4"/>
  <c r="J66" i="4"/>
  <c r="J64" i="4"/>
  <c r="H62" i="4"/>
  <c r="J61" i="4"/>
  <c r="J59" i="4"/>
  <c r="H57" i="4"/>
  <c r="H56" i="4"/>
  <c r="L55" i="4"/>
  <c r="L54" i="4"/>
  <c r="H53" i="4"/>
  <c r="L52" i="4"/>
  <c r="H51" i="4"/>
  <c r="L50" i="4"/>
  <c r="H49" i="4"/>
  <c r="L48" i="4"/>
  <c r="H47" i="4"/>
  <c r="L73" i="4"/>
  <c r="H70" i="4"/>
  <c r="J62" i="4"/>
  <c r="L61" i="4"/>
  <c r="L45" i="4"/>
  <c r="H44" i="4"/>
  <c r="L43" i="4"/>
  <c r="H42" i="4"/>
  <c r="L41" i="4"/>
  <c r="J39" i="4"/>
  <c r="L36" i="4"/>
  <c r="H35" i="4"/>
  <c r="L34" i="4"/>
  <c r="H33" i="4"/>
  <c r="L32" i="4"/>
  <c r="H31" i="4"/>
  <c r="J28" i="4"/>
  <c r="L75" i="4"/>
  <c r="H72" i="4"/>
  <c r="H66" i="4"/>
  <c r="L65" i="4"/>
  <c r="J57" i="4"/>
  <c r="J51" i="4"/>
  <c r="L77" i="4"/>
  <c r="H74" i="4"/>
  <c r="H61" i="4"/>
  <c r="L60" i="4"/>
  <c r="J47" i="4"/>
  <c r="J45" i="4"/>
  <c r="J43" i="4"/>
  <c r="J41" i="4"/>
  <c r="H39" i="4"/>
  <c r="L38" i="4"/>
  <c r="J36" i="4"/>
  <c r="J34" i="4"/>
  <c r="J32" i="4"/>
  <c r="L29" i="4"/>
  <c r="H76" i="4"/>
  <c r="X76" i="4" s="1"/>
  <c r="H65" i="4"/>
  <c r="L64" i="4"/>
  <c r="J54" i="4"/>
  <c r="J50" i="4"/>
  <c r="L69" i="4"/>
  <c r="J44" i="4"/>
  <c r="J42" i="4"/>
  <c r="L39" i="4"/>
  <c r="J35" i="4"/>
  <c r="J33" i="4"/>
  <c r="J31" i="4"/>
  <c r="H29" i="4"/>
  <c r="L28" i="4"/>
  <c r="H68" i="4"/>
  <c r="J52" i="4"/>
  <c r="J48" i="4"/>
  <c r="J38" i="4"/>
  <c r="H34" i="4"/>
  <c r="L33" i="4"/>
  <c r="J55" i="4"/>
  <c r="L67" i="4"/>
  <c r="H78" i="4"/>
  <c r="H67" i="4"/>
  <c r="H60" i="4"/>
  <c r="J49" i="4"/>
  <c r="H45" i="4"/>
  <c r="L44" i="4"/>
  <c r="H41" i="4"/>
  <c r="J27" i="4"/>
  <c r="L26" i="4"/>
  <c r="L25" i="4"/>
  <c r="H24" i="4"/>
  <c r="H22" i="4"/>
  <c r="J19" i="4"/>
  <c r="J17" i="4"/>
  <c r="H13" i="4"/>
  <c r="H11" i="4"/>
  <c r="H9" i="4"/>
  <c r="L66" i="4"/>
  <c r="H64" i="4"/>
  <c r="L59" i="4"/>
  <c r="H43" i="4"/>
  <c r="AB26" i="4"/>
  <c r="J25" i="4"/>
  <c r="J21" i="4"/>
  <c r="H17" i="4"/>
  <c r="J11" i="4"/>
  <c r="H27" i="4"/>
  <c r="J22" i="4"/>
  <c r="H18" i="4"/>
  <c r="J9" i="4"/>
  <c r="H25" i="4"/>
  <c r="H21" i="4"/>
  <c r="J12" i="4"/>
  <c r="H28" i="4"/>
  <c r="J23" i="4"/>
  <c r="H26" i="4"/>
  <c r="H36" i="4"/>
  <c r="L31" i="4"/>
  <c r="H14" i="4"/>
  <c r="J53" i="4"/>
  <c r="L35" i="4"/>
  <c r="H32" i="4"/>
  <c r="L27" i="4"/>
  <c r="J24" i="4"/>
  <c r="H16" i="4"/>
  <c r="H12" i="4"/>
  <c r="L42" i="4"/>
  <c r="J26" i="4"/>
  <c r="H19" i="4"/>
  <c r="J56" i="4"/>
  <c r="H23" i="4"/>
  <c r="J18" i="4"/>
  <c r="J14" i="4"/>
  <c r="J29" i="4"/>
  <c r="H10" i="4"/>
  <c r="J13" i="4"/>
  <c r="L71" i="4"/>
  <c r="E7" i="4"/>
  <c r="T80" i="4" l="1"/>
  <c r="R80" i="4"/>
  <c r="AB9" i="4"/>
  <c r="X61" i="4"/>
  <c r="Y61" i="4" s="1"/>
  <c r="X77" i="4"/>
  <c r="Y77" i="4" s="1"/>
  <c r="X11" i="4"/>
  <c r="Y11" i="4" s="1"/>
  <c r="X31" i="4"/>
  <c r="Y31" i="4" s="1"/>
  <c r="X24" i="4"/>
  <c r="Y24" i="4" s="1"/>
  <c r="X71" i="4"/>
  <c r="Y71" i="4" s="1"/>
  <c r="X16" i="4"/>
  <c r="Y16" i="4" s="1"/>
  <c r="X75" i="4"/>
  <c r="Y75" i="4" s="1"/>
  <c r="X33" i="4"/>
  <c r="Y33" i="4" s="1"/>
  <c r="X27" i="4"/>
  <c r="Y27" i="4" s="1"/>
  <c r="X34" i="4"/>
  <c r="Y34" i="4" s="1"/>
  <c r="X68" i="4"/>
  <c r="Y68" i="4" s="1"/>
  <c r="X72" i="4"/>
  <c r="Y72" i="4" s="1"/>
  <c r="Y76" i="4"/>
  <c r="X56" i="4"/>
  <c r="Y56" i="4" s="1"/>
  <c r="X62" i="4"/>
  <c r="Y62" i="4" s="1"/>
  <c r="X64" i="4"/>
  <c r="Y64" i="4" s="1"/>
  <c r="X13" i="4"/>
  <c r="Y13" i="4" s="1"/>
  <c r="X65" i="4"/>
  <c r="Y65" i="4" s="1"/>
  <c r="X41" i="4"/>
  <c r="Y41" i="4" s="1"/>
  <c r="X45" i="4"/>
  <c r="Y45" i="4" s="1"/>
  <c r="X50" i="4"/>
  <c r="Y50" i="4" s="1"/>
  <c r="X54" i="4"/>
  <c r="Y54" i="4" s="1"/>
  <c r="X22" i="4"/>
  <c r="Y22" i="4" s="1"/>
  <c r="X26" i="4"/>
  <c r="Y26" i="4" s="1"/>
  <c r="X10" i="4"/>
  <c r="Y10" i="4" s="1"/>
  <c r="X14" i="4"/>
  <c r="Y14" i="4" s="1"/>
  <c r="X21" i="4"/>
  <c r="Y21" i="4" s="1"/>
  <c r="X25" i="4"/>
  <c r="Y25" i="4" s="1"/>
  <c r="X29" i="4"/>
  <c r="Y29" i="4" s="1"/>
  <c r="X49" i="4"/>
  <c r="Y49" i="4" s="1"/>
  <c r="X53" i="4"/>
  <c r="Y53" i="4" s="1"/>
  <c r="X57" i="4"/>
  <c r="Y57" i="4" s="1"/>
  <c r="V80" i="4"/>
  <c r="X18" i="4"/>
  <c r="Y18" i="4" s="1"/>
  <c r="X35" i="4"/>
  <c r="Y35" i="4" s="1"/>
  <c r="X73" i="4"/>
  <c r="Y73" i="4" s="1"/>
  <c r="X59" i="4"/>
  <c r="Y59" i="4" s="1"/>
  <c r="X17" i="4"/>
  <c r="Y17" i="4" s="1"/>
  <c r="X39" i="4"/>
  <c r="Y39" i="4" s="1"/>
  <c r="X67" i="4"/>
  <c r="Y67" i="4" s="1"/>
  <c r="X32" i="4"/>
  <c r="Y32" i="4" s="1"/>
  <c r="X36" i="4"/>
  <c r="Y36" i="4" s="1"/>
  <c r="X70" i="4"/>
  <c r="Y70" i="4" s="1"/>
  <c r="X74" i="4"/>
  <c r="Y74" i="4" s="1"/>
  <c r="X78" i="4"/>
  <c r="Y78" i="4" s="1"/>
  <c r="X19" i="4"/>
  <c r="Y19" i="4" s="1"/>
  <c r="X28" i="4"/>
  <c r="Y28" i="4" s="1"/>
  <c r="X60" i="4"/>
  <c r="Y60" i="4" s="1"/>
  <c r="X66" i="4"/>
  <c r="Y66" i="4" s="1"/>
  <c r="X38" i="4"/>
  <c r="Y38" i="4" s="1"/>
  <c r="X43" i="4"/>
  <c r="Y43" i="4" s="1"/>
  <c r="X48" i="4"/>
  <c r="Y48" i="4" s="1"/>
  <c r="X52" i="4"/>
  <c r="Y52" i="4" s="1"/>
  <c r="X44" i="4"/>
  <c r="Y44" i="4" s="1"/>
  <c r="X12" i="4"/>
  <c r="Y12" i="4" s="1"/>
  <c r="X23" i="4"/>
  <c r="Y23" i="4" s="1"/>
  <c r="X42" i="4"/>
  <c r="Y42" i="4" s="1"/>
  <c r="X69" i="4"/>
  <c r="Y69" i="4" s="1"/>
  <c r="X47" i="4"/>
  <c r="Y47" i="4" s="1"/>
  <c r="X51" i="4"/>
  <c r="Y51" i="4" s="1"/>
  <c r="X9" i="4"/>
  <c r="Y9" i="4" s="1"/>
  <c r="AB53" i="4"/>
  <c r="AB12" i="4"/>
  <c r="AB23" i="4"/>
  <c r="AB41" i="4"/>
  <c r="AB50" i="4"/>
  <c r="AB45" i="4"/>
  <c r="AB57" i="4"/>
  <c r="AB36" i="4"/>
  <c r="AB54" i="4"/>
  <c r="AB39" i="4"/>
  <c r="AB32" i="4"/>
  <c r="AB56" i="4"/>
  <c r="AB49" i="4"/>
  <c r="AB51" i="4"/>
  <c r="AB47" i="4"/>
  <c r="AB22" i="4"/>
  <c r="AB24" i="4"/>
  <c r="AB55" i="4"/>
  <c r="AB42" i="4"/>
  <c r="AB70" i="4"/>
  <c r="AB52" i="4"/>
  <c r="AB48" i="4"/>
  <c r="AB19" i="4"/>
  <c r="AB34" i="4"/>
  <c r="AB27" i="4"/>
  <c r="AB38" i="4"/>
  <c r="AB74" i="4"/>
  <c r="AB21" i="4"/>
  <c r="AB16" i="4"/>
  <c r="AB35" i="4"/>
  <c r="AB69" i="4"/>
  <c r="AB64" i="4"/>
  <c r="AB25" i="4"/>
  <c r="AB75" i="4"/>
  <c r="AB28" i="4"/>
  <c r="AB11" i="4"/>
  <c r="AB43" i="4"/>
  <c r="AB31" i="4"/>
  <c r="AB29" i="4"/>
  <c r="AB65" i="4"/>
  <c r="AB59" i="4"/>
  <c r="AB76" i="4"/>
  <c r="AB18" i="4"/>
  <c r="AB60" i="4"/>
  <c r="AB71" i="4"/>
  <c r="AB66" i="4"/>
  <c r="AB62" i="4"/>
  <c r="AB44" i="4"/>
  <c r="AB77" i="4"/>
  <c r="AB72" i="4"/>
  <c r="AB10" i="4"/>
  <c r="AB33" i="4"/>
  <c r="AB61" i="4"/>
  <c r="AB78" i="4"/>
  <c r="AB37" i="4"/>
  <c r="AB17" i="4"/>
  <c r="AB14" i="4"/>
  <c r="AB13" i="4"/>
  <c r="AB73" i="4"/>
  <c r="AB68" i="4"/>
  <c r="J80" i="4"/>
  <c r="L80" i="4"/>
  <c r="G80" i="4"/>
  <c r="H80" i="4"/>
  <c r="P80" i="4"/>
  <c r="K80" i="4"/>
  <c r="I80" i="4"/>
  <c r="X80" i="4" l="1"/>
  <c r="AB80" i="4"/>
  <c r="Y80" i="4"/>
  <c r="C59" i="3"/>
  <c r="C43" i="3"/>
  <c r="C37" i="3"/>
  <c r="C28" i="3"/>
  <c r="C18" i="3"/>
  <c r="D7" i="3"/>
  <c r="E5" i="3"/>
  <c r="C76" i="3" l="1"/>
  <c r="C85" i="3" s="1"/>
  <c r="F23" i="3" l="1"/>
  <c r="I23" i="3" s="1"/>
  <c r="K23" i="3" s="1"/>
  <c r="I12" i="3"/>
  <c r="K12" i="3" s="1"/>
  <c r="F30" i="3"/>
  <c r="I30" i="3" s="1"/>
  <c r="K30" i="3" s="1"/>
  <c r="F17" i="3"/>
  <c r="I17" i="3" s="1"/>
  <c r="K17" i="3" s="1"/>
  <c r="F34" i="3"/>
  <c r="I34" i="3" s="1"/>
  <c r="K34" i="3" s="1"/>
  <c r="F36" i="3"/>
  <c r="I36" i="3" s="1"/>
  <c r="K36" i="3" s="1"/>
  <c r="F57" i="3"/>
  <c r="I57" i="3" s="1"/>
  <c r="K57" i="3" s="1"/>
  <c r="F74" i="3"/>
  <c r="I74" i="3" s="1"/>
  <c r="K74" i="3" s="1"/>
  <c r="F39" i="3"/>
  <c r="I39" i="3" s="1"/>
  <c r="K39" i="3" s="1"/>
  <c r="F8" i="3"/>
  <c r="I8" i="3" s="1"/>
  <c r="K8" i="3" s="1"/>
  <c r="F44" i="3"/>
  <c r="F62" i="3"/>
  <c r="I62" i="3" s="1"/>
  <c r="K62" i="3" s="1"/>
  <c r="F41" i="3"/>
  <c r="I41" i="3" s="1"/>
  <c r="K41" i="3" s="1"/>
  <c r="F46" i="3"/>
  <c r="I46" i="3" s="1"/>
  <c r="K46" i="3" s="1"/>
  <c r="F64" i="3"/>
  <c r="I64" i="3" s="1"/>
  <c r="K64" i="3" s="1"/>
  <c r="F55" i="3"/>
  <c r="I55" i="3" s="1"/>
  <c r="K55" i="3" s="1"/>
  <c r="F27" i="3"/>
  <c r="I27" i="3" s="1"/>
  <c r="K27" i="3" s="1"/>
  <c r="F48" i="3"/>
  <c r="I48" i="3" s="1"/>
  <c r="K48" i="3" s="1"/>
  <c r="F66" i="3"/>
  <c r="I66" i="3" s="1"/>
  <c r="K66" i="3" s="1"/>
  <c r="F15" i="3"/>
  <c r="I15" i="3" s="1"/>
  <c r="K15" i="3" s="1"/>
  <c r="F60" i="3"/>
  <c r="I60" i="3" s="1"/>
  <c r="K60" i="3" s="1"/>
  <c r="F50" i="3"/>
  <c r="I50" i="3" s="1"/>
  <c r="K50" i="3" s="1"/>
  <c r="F68" i="3"/>
  <c r="I68" i="3" s="1"/>
  <c r="K68" i="3" s="1"/>
  <c r="F14" i="3"/>
  <c r="I14" i="3" s="1"/>
  <c r="K14" i="3" s="1"/>
  <c r="F70" i="3"/>
  <c r="I70" i="3" s="1"/>
  <c r="K70" i="3" s="1"/>
  <c r="F16" i="3"/>
  <c r="I16" i="3" s="1"/>
  <c r="K16" i="3" s="1"/>
  <c r="F32" i="3"/>
  <c r="I32" i="3" s="1"/>
  <c r="K32" i="3" s="1"/>
  <c r="F72" i="3"/>
  <c r="I72" i="3" s="1"/>
  <c r="K72" i="3" s="1"/>
  <c r="F10" i="3"/>
  <c r="I10" i="3" s="1"/>
  <c r="K10" i="3" s="1"/>
  <c r="F22" i="3"/>
  <c r="I22" i="3" s="1"/>
  <c r="K22" i="3" s="1"/>
  <c r="F25" i="3"/>
  <c r="I25" i="3" s="1"/>
  <c r="K25" i="3" s="1"/>
  <c r="F20" i="3"/>
  <c r="I20" i="3" s="1"/>
  <c r="K20" i="3" s="1"/>
  <c r="F9" i="3"/>
  <c r="I9" i="3" s="1"/>
  <c r="K9" i="3" s="1"/>
  <c r="F11" i="3"/>
  <c r="I11" i="3" s="1"/>
  <c r="K11" i="3" s="1"/>
  <c r="F19" i="3"/>
  <c r="I19" i="3" s="1"/>
  <c r="K19" i="3" s="1"/>
  <c r="F21" i="3"/>
  <c r="I21" i="3" s="1"/>
  <c r="K21" i="3" s="1"/>
  <c r="F24" i="3"/>
  <c r="I24" i="3" s="1"/>
  <c r="K24" i="3" s="1"/>
  <c r="F26" i="3"/>
  <c r="I26" i="3" s="1"/>
  <c r="K26" i="3" s="1"/>
  <c r="F58" i="3"/>
  <c r="I58" i="3" s="1"/>
  <c r="K58" i="3" s="1"/>
  <c r="F42" i="3"/>
  <c r="I42" i="3" s="1"/>
  <c r="K42" i="3" s="1"/>
  <c r="F45" i="3"/>
  <c r="I45" i="3" s="1"/>
  <c r="K45" i="3" s="1"/>
  <c r="F47" i="3"/>
  <c r="I47" i="3" s="1"/>
  <c r="K47" i="3" s="1"/>
  <c r="F49" i="3"/>
  <c r="I49" i="3" s="1"/>
  <c r="K49" i="3" s="1"/>
  <c r="F29" i="3"/>
  <c r="I29" i="3" s="1"/>
  <c r="K29" i="3" s="1"/>
  <c r="F51" i="3"/>
  <c r="I51" i="3" s="1"/>
  <c r="K51" i="3" s="1"/>
  <c r="I31" i="3"/>
  <c r="K31" i="3" s="1"/>
  <c r="F52" i="3"/>
  <c r="I52" i="3" s="1"/>
  <c r="K52" i="3" s="1"/>
  <c r="F33" i="3"/>
  <c r="I33" i="3" s="1"/>
  <c r="K33" i="3" s="1"/>
  <c r="F61" i="3"/>
  <c r="I61" i="3" s="1"/>
  <c r="K61" i="3" s="1"/>
  <c r="F35" i="3"/>
  <c r="I35" i="3" s="1"/>
  <c r="K35" i="3" s="1"/>
  <c r="F63" i="3"/>
  <c r="I63" i="3" s="1"/>
  <c r="K63" i="3" s="1"/>
  <c r="F53" i="3"/>
  <c r="I53" i="3" s="1"/>
  <c r="K53" i="3" s="1"/>
  <c r="F65" i="3"/>
  <c r="I65" i="3" s="1"/>
  <c r="K65" i="3" s="1"/>
  <c r="F67" i="3"/>
  <c r="I67" i="3" s="1"/>
  <c r="K67" i="3" s="1"/>
  <c r="F71" i="3"/>
  <c r="I71" i="3" s="1"/>
  <c r="K71" i="3" s="1"/>
  <c r="F69" i="3"/>
  <c r="I69" i="3" s="1"/>
  <c r="K69" i="3" s="1"/>
  <c r="F73" i="3"/>
  <c r="I73" i="3" s="1"/>
  <c r="K73" i="3" s="1"/>
  <c r="F38" i="3"/>
  <c r="I38" i="3" s="1"/>
  <c r="K38" i="3" s="1"/>
  <c r="F40" i="3"/>
  <c r="F56" i="3"/>
  <c r="I56" i="3" s="1"/>
  <c r="I44" i="3" l="1"/>
  <c r="K44" i="3" s="1"/>
  <c r="I7" i="3"/>
  <c r="K7" i="3" s="1"/>
  <c r="F76" i="3"/>
  <c r="I40" i="3"/>
  <c r="K40" i="3" s="1"/>
  <c r="F5" i="3"/>
  <c r="K56" i="3"/>
  <c r="I76" i="3" l="1"/>
  <c r="K76" i="3"/>
</calcChain>
</file>

<file path=xl/sharedStrings.xml><?xml version="1.0" encoding="utf-8"?>
<sst xmlns="http://schemas.openxmlformats.org/spreadsheetml/2006/main" count="181" uniqueCount="106">
  <si>
    <t xml:space="preserve">Fjöldi íbúa eftir sveitarfélögum 1. januar 2023 </t>
  </si>
  <si>
    <t>Þjóðskrá Íslands - 1. jan 2023</t>
  </si>
  <si>
    <t>Sveitarfélagsnúmer</t>
  </si>
  <si>
    <t>Sveitarfélag</t>
  </si>
  <si>
    <t>Fjöldi íbúa - 1. jan 23</t>
  </si>
  <si>
    <t>Íbúafjöldi</t>
  </si>
  <si>
    <t>270 þkr. +Íbúafj. án Rvk</t>
  </si>
  <si>
    <t>Fyrri gr. Apríl</t>
  </si>
  <si>
    <t xml:space="preserve">Síðari gr. 1. nóv.. </t>
  </si>
  <si>
    <t>Höfuðborgarsvæðið</t>
  </si>
  <si>
    <t>0000</t>
  </si>
  <si>
    <t>Reykjavíkurborg</t>
  </si>
  <si>
    <t>Kópavogsbær</t>
  </si>
  <si>
    <t>Seltjarnarnesbær</t>
  </si>
  <si>
    <t>Garðabær</t>
  </si>
  <si>
    <t>Hafnarfjarðarkaupstaður</t>
  </si>
  <si>
    <t>Kjósahreppur</t>
  </si>
  <si>
    <t>Mosfellsbær</t>
  </si>
  <si>
    <t xml:space="preserve">Suðurnes </t>
  </si>
  <si>
    <t>Reykjanesbær</t>
  </si>
  <si>
    <t>Grindavíkurbær</t>
  </si>
  <si>
    <t>Sveitarfélagið Vogar</t>
  </si>
  <si>
    <t>Suðurnesjabær</t>
  </si>
  <si>
    <t>Vesturland</t>
  </si>
  <si>
    <t>Akraneskaupstaður</t>
  </si>
  <si>
    <t>Skorradalshreppur</t>
  </si>
  <si>
    <t>Hvalfjarðarsveit</t>
  </si>
  <si>
    <t>Borgarbyggð</t>
  </si>
  <si>
    <t>Grundarfjarðarbær</t>
  </si>
  <si>
    <t>Stykkishólmsbær og Helgafellssveit</t>
  </si>
  <si>
    <t>Eyja- og Miklaholtshreppur</t>
  </si>
  <si>
    <t>Snæfellsbær</t>
  </si>
  <si>
    <t>Dalabyggð</t>
  </si>
  <si>
    <t xml:space="preserve">Vestfirðir </t>
  </si>
  <si>
    <t>Bolungarvíkurkaupstaður</t>
  </si>
  <si>
    <t>Ísafjarðarbær</t>
  </si>
  <si>
    <t>Reykhólahreppur</t>
  </si>
  <si>
    <t>Tálknafjarðarhreppur</t>
  </si>
  <si>
    <t>Vesturbyggð</t>
  </si>
  <si>
    <t>Súðavíkurhreppur</t>
  </si>
  <si>
    <t>Kaldrananeshreppur</t>
  </si>
  <si>
    <t>Strandabyggð</t>
  </si>
  <si>
    <t>Norðurland vestra</t>
  </si>
  <si>
    <t>Skagafjörður</t>
  </si>
  <si>
    <t>Húnaþing vestra</t>
  </si>
  <si>
    <t>Húnabyggð</t>
  </si>
  <si>
    <t>Sveitarfélagið Skagaströnd</t>
  </si>
  <si>
    <t>Skagabyggð</t>
  </si>
  <si>
    <t>Norðurland eystra</t>
  </si>
  <si>
    <t>Akureyrarbær</t>
  </si>
  <si>
    <t>Norðurþing</t>
  </si>
  <si>
    <t>Fjallabyggð</t>
  </si>
  <si>
    <t>Dalvíkurbyggð</t>
  </si>
  <si>
    <t>Eyjafjarðarsveit</t>
  </si>
  <si>
    <t>Hörgársveit</t>
  </si>
  <si>
    <t>Svalbarðsstrandarhreppur</t>
  </si>
  <si>
    <t>Grýtubakkahreppur</t>
  </si>
  <si>
    <t>Þingeyjarsveit</t>
  </si>
  <si>
    <t>Langanesbyggð</t>
  </si>
  <si>
    <t>Austurland</t>
  </si>
  <si>
    <t>Múlaþing</t>
  </si>
  <si>
    <t>Fjarðabyggð</t>
  </si>
  <si>
    <t>Fljótsdalshreppur</t>
  </si>
  <si>
    <t>Vopnafjarðarhreppur</t>
  </si>
  <si>
    <t>Suðurland</t>
  </si>
  <si>
    <t>Sveitarfélagið Hornafjörður</t>
  </si>
  <si>
    <t>Vestmannaeyjabær</t>
  </si>
  <si>
    <t>Sveitarfélagið Árborg</t>
  </si>
  <si>
    <t>Mýrdalshreppur</t>
  </si>
  <si>
    <t>Skaftárhreppur</t>
  </si>
  <si>
    <t>Ásahreppur</t>
  </si>
  <si>
    <t>Rangárþing eystra</t>
  </si>
  <si>
    <t>Rangárþing ytra</t>
  </si>
  <si>
    <t>Hrunamannahreppur</t>
  </si>
  <si>
    <t>Hveragerðisbær</t>
  </si>
  <si>
    <t>Sveitarfélagið Ölfus</t>
  </si>
  <si>
    <t>Grímsnes- og Grafningshreppur</t>
  </si>
  <si>
    <t>Skeiða- og Gnúpverjahreppur</t>
  </si>
  <si>
    <t>Bláskógabyggð</t>
  </si>
  <si>
    <t>Flóahreppur</t>
  </si>
  <si>
    <t>Samtals</t>
  </si>
  <si>
    <t>Þessar tölur eru keyrðar úr grunnum Þjóðskrár og byggja á skráningu einstaklinga eftir sveitafélögum (húskóða).</t>
  </si>
  <si>
    <t>Íbúafjöldi sem taka þátt mínus rvk</t>
  </si>
  <si>
    <t xml:space="preserve">Föst greiðsla fyrir þátttöku. Í því felast verkefni eins og  samráð, hagsmunagæsla og samningar  við ríkið vegna stafrænnar þróunar og samræming verklags meðal sf. vegna  þróunar þjónustu, tæknilegra innviða og samnýting gagna . </t>
  </si>
  <si>
    <t xml:space="preserve">Áætlun innviðaverkefna sem nýtast öllum sveitarfélögum og koma til vegna samstarfsins eða aðildar að stafrænni stefnu hins opinbera. Gríðarlega erfitt er að fjárhagsmeta vegna verkefna sem stýrt er af ríkinu eins og vegna farsældarlaga, gott að eldast, byggingar- og skipulagsmála og fl..  </t>
  </si>
  <si>
    <t xml:space="preserve">Áætlun vegna verkefna sem sveitarfélög velja að taka þátt í </t>
  </si>
  <si>
    <t xml:space="preserve">Samtals </t>
  </si>
  <si>
    <t>Þrjár rukkanir eiga sér stað á hverju ári. Fyrsta greiðsla er vegna fast kostnaðar. Önnur og þriðja greiðsla vegna áfallins kostnaðar vegna verkefna. Aðeins er rukkað út frá áföllnum kostnaði.</t>
  </si>
  <si>
    <t xml:space="preserve">Áætluð framlög sveitarfélaga vegna stafræns samstarfs 2024. </t>
  </si>
  <si>
    <t xml:space="preserve">Pósthólfið, nýting umsóknakerfis isl. Is, byggingar- og skipulagsmál, (skránig í grunnskóla, farsældarfrumvarp), rafræn skil og kröfulýsingar  </t>
  </si>
  <si>
    <t>Miðlun lausna og þekkingaruppbygging á stafrænni hæfni</t>
  </si>
  <si>
    <t>Rekstur, hýsing og viðhald lausna á Ísland.is og hjá ríki</t>
  </si>
  <si>
    <t xml:space="preserve"> Gagnamiðlari - tengingar vegna ísl.is og HMS </t>
  </si>
  <si>
    <t xml:space="preserve">Spjallmenni seinni greiðsla </t>
  </si>
  <si>
    <t>Samtals f. sveitarfélag v. verkefna</t>
  </si>
  <si>
    <t>Samtals föst greiðsla fyrir 2024 og fyrir samstarfsverkefni 2024</t>
  </si>
  <si>
    <t xml:space="preserve">Greiðsla 1 - mars </t>
  </si>
  <si>
    <t>Greiðsla 1 - nóv.</t>
  </si>
  <si>
    <t>Greiðsla 3 - des.</t>
  </si>
  <si>
    <t>Fjöldi íbúa - 1. janúar 2024</t>
  </si>
  <si>
    <t>270 þkr. +Íbúafjöldi án Rvk</t>
  </si>
  <si>
    <t xml:space="preserve"> </t>
  </si>
  <si>
    <t>Kjósarhreppur</t>
  </si>
  <si>
    <t>Stykkishólmsbær / Helgafellssveit</t>
  </si>
  <si>
    <t>Árneshreppur</t>
  </si>
  <si>
    <t>Tjörneshreppur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</si>
</sst>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23">
    <font>
      <sz val="11"/>
      <color theme="1"/>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sz val="11"/>
      <color theme="3"/>
      <name val="Calibri"/>
      <family val="2"/>
      <scheme val="minor"/>
    </font>
    <font>
      <b/>
      <sz val="11"/>
      <color theme="3"/>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sz val="11"/>
      <color rgb="FF000000"/>
      <name val="Calibri"/>
      <family val="2"/>
      <scheme val="minor"/>
    </font>
    <font>
      <b/>
      <sz val="14"/>
      <color rgb="FF9C5700"/>
      <name val="Calibri"/>
      <family val="2"/>
      <scheme val="minor"/>
    </font>
    <font>
      <b/>
      <sz val="14"/>
      <color rgb="FF000000"/>
      <name val="Calibri"/>
      <family val="2"/>
      <scheme val="minor"/>
    </font>
    <font>
      <sz val="11"/>
      <color rgb="FF44546A"/>
      <name val="Calibri"/>
      <family val="2"/>
      <scheme val="minor"/>
    </font>
    <font>
      <i/>
      <sz val="11"/>
      <color rgb="FF000000"/>
      <name val="Calibri"/>
      <family val="2"/>
      <scheme val="minor"/>
    </font>
    <font>
      <sz val="11"/>
      <name val="Calibri"/>
      <family val="2"/>
      <scheme val="minor"/>
    </font>
    <font>
      <b/>
      <sz val="12"/>
      <color rgb="FF000000"/>
      <name val="Calibri"/>
      <family val="2"/>
      <scheme val="minor"/>
    </font>
    <font>
      <b/>
      <sz val="11"/>
      <color rgb="FF000000"/>
      <name val="Calibri"/>
      <family val="2"/>
      <scheme val="minor"/>
    </font>
    <font>
      <sz val="11"/>
      <color rgb="FFFFFFFF"/>
      <name val="Calibri"/>
      <family val="2"/>
      <scheme val="minor"/>
    </font>
    <font>
      <sz val="11"/>
      <color rgb="FF000000"/>
      <name val="Calibri"/>
      <family val="2"/>
    </font>
    <font>
      <b/>
      <sz val="11"/>
      <color rgb="FF006100"/>
      <name val="Calibri"/>
      <family val="2"/>
      <scheme val="minor"/>
    </font>
    <font>
      <b/>
      <sz val="11"/>
      <color rgb="FF9C5700"/>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rgb="FFC6EFCE"/>
        <bgColor rgb="FF000000"/>
      </patternFill>
    </fill>
    <fill>
      <patternFill patternType="solid">
        <fgColor rgb="FFFFEB9C"/>
        <bgColor rgb="FF000000"/>
      </patternFill>
    </fill>
    <fill>
      <patternFill patternType="solid">
        <fgColor rgb="FFFFFFFF"/>
        <bgColor rgb="FF000000"/>
      </patternFill>
    </fill>
    <fill>
      <patternFill patternType="solid">
        <fgColor rgb="FFBDD7EE"/>
        <bgColor rgb="FF000000"/>
      </patternFill>
    </fill>
    <fill>
      <patternFill patternType="solid">
        <fgColor rgb="FFDDEBF7"/>
        <bgColor rgb="FF000000"/>
      </patternFill>
    </fill>
    <fill>
      <patternFill patternType="solid">
        <fgColor rgb="FFFF0000"/>
        <bgColor rgb="FF000000"/>
      </patternFill>
    </fill>
    <fill>
      <patternFill patternType="solid">
        <fgColor rgb="FF9BC2E6"/>
        <bgColor rgb="FF000000"/>
      </patternFill>
    </fill>
    <fill>
      <patternFill patternType="solid">
        <fgColor rgb="FFFF0000"/>
        <bgColor indexed="64"/>
      </patternFill>
    </fill>
    <fill>
      <patternFill patternType="solid">
        <fgColor theme="8" tint="0.79998168889431442"/>
        <bgColor rgb="FF000000"/>
      </patternFill>
    </fill>
    <fill>
      <patternFill patternType="solid">
        <fgColor theme="5" tint="0.39997558519241921"/>
        <bgColor indexed="64"/>
      </patternFill>
    </fill>
    <fill>
      <patternFill patternType="solid">
        <fgColor theme="5" tint="0.39997558519241921"/>
        <bgColor rgb="FFFFFFFF"/>
      </patternFill>
    </fill>
    <fill>
      <patternFill patternType="solid">
        <fgColor rgb="FFFFC000"/>
        <bgColor indexed="64"/>
      </patternFill>
    </fill>
    <fill>
      <patternFill patternType="solid">
        <fgColor theme="9" tint="0.59996337778862885"/>
        <bgColor rgb="FF000000"/>
      </patternFill>
    </fill>
    <fill>
      <patternFill patternType="solid">
        <fgColor theme="5" tint="0.59996337778862885"/>
        <bgColor rgb="FF000000"/>
      </patternFill>
    </fill>
  </fills>
  <borders count="21">
    <border>
      <left/>
      <right/>
      <top/>
      <bottom/>
      <diagonal/>
    </border>
    <border>
      <left/>
      <right/>
      <top style="thin">
        <color indexed="64"/>
      </top>
      <bottom style="thin">
        <color indexed="64"/>
      </bottom>
      <diagonal/>
    </border>
    <border>
      <left/>
      <right/>
      <top/>
      <bottom style="hair">
        <color indexed="64"/>
      </bottom>
      <diagonal/>
    </border>
    <border>
      <left/>
      <right/>
      <top style="thin">
        <color indexed="64"/>
      </top>
      <bottom style="double">
        <color indexed="64"/>
      </bottom>
      <diagonal/>
    </border>
    <border>
      <left style="thin">
        <color indexed="64"/>
      </left>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bottom/>
      <diagonal/>
    </border>
    <border>
      <left style="thin">
        <color rgb="FF000000"/>
      </left>
      <right style="thin">
        <color rgb="FF000000"/>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rgb="FF000000"/>
      </right>
      <top/>
      <bottom/>
      <diagonal/>
    </border>
    <border>
      <left style="thin">
        <color rgb="FF000000"/>
      </left>
      <right style="thin">
        <color rgb="FF000000"/>
      </right>
      <top/>
      <bottom style="thin">
        <color indexed="64"/>
      </bottom>
      <diagonal/>
    </border>
    <border>
      <left/>
      <right style="thin">
        <color indexed="64"/>
      </right>
      <top/>
      <bottom style="thin">
        <color rgb="FF000000"/>
      </bottom>
      <diagonal/>
    </border>
    <border>
      <left/>
      <right style="thin">
        <color rgb="FF000000"/>
      </right>
      <top/>
      <bottom style="thin">
        <color rgb="FF000000"/>
      </bottom>
      <diagonal/>
    </border>
  </borders>
  <cellStyleXfs count="3">
    <xf numFmtId="0" fontId="0" fillId="0" borderId="0"/>
    <xf numFmtId="164" fontId="8" fillId="0" borderId="0" applyFont="0" applyFill="0" applyBorder="0" applyAlignment="0" applyProtection="0"/>
    <xf numFmtId="0" fontId="20" fillId="0" borderId="0" applyBorder="0"/>
  </cellStyleXfs>
  <cellXfs count="172">
    <xf numFmtId="0" fontId="0" fillId="0" borderId="0" xfId="0"/>
    <xf numFmtId="0" fontId="0" fillId="2" borderId="0" xfId="0" applyFill="1" applyAlignment="1">
      <alignment horizontal="left"/>
    </xf>
    <xf numFmtId="0" fontId="0" fillId="2" borderId="0" xfId="0" applyFill="1" applyAlignment="1">
      <alignment horizontal="center"/>
    </xf>
    <xf numFmtId="0" fontId="3" fillId="2" borderId="2" xfId="0" applyFont="1" applyFill="1" applyBorder="1" applyAlignment="1">
      <alignment horizontal="left"/>
    </xf>
    <xf numFmtId="0" fontId="1" fillId="2" borderId="2" xfId="0" applyFont="1" applyFill="1" applyBorder="1" applyAlignment="1">
      <alignment horizontal="left"/>
    </xf>
    <xf numFmtId="0" fontId="3" fillId="2" borderId="2" xfId="0" applyFont="1" applyFill="1" applyBorder="1"/>
    <xf numFmtId="0" fontId="4" fillId="2" borderId="0" xfId="0" applyFont="1" applyFill="1" applyAlignment="1">
      <alignment horizontal="left"/>
    </xf>
    <xf numFmtId="0" fontId="0" fillId="2" borderId="0" xfId="0" applyFill="1"/>
    <xf numFmtId="3" fontId="0" fillId="2" borderId="0" xfId="0" applyNumberFormat="1" applyFill="1" applyAlignment="1">
      <alignment horizontal="center"/>
    </xf>
    <xf numFmtId="3" fontId="3" fillId="2" borderId="2" xfId="0" applyNumberFormat="1" applyFont="1" applyFill="1" applyBorder="1" applyAlignment="1">
      <alignment horizontal="center"/>
    </xf>
    <xf numFmtId="0" fontId="3" fillId="3" borderId="2" xfId="0" applyFont="1" applyFill="1" applyBorder="1" applyAlignment="1">
      <alignment horizontal="left"/>
    </xf>
    <xf numFmtId="3" fontId="3" fillId="3" borderId="2" xfId="0" applyNumberFormat="1" applyFont="1" applyFill="1" applyBorder="1" applyAlignment="1">
      <alignment horizontal="center"/>
    </xf>
    <xf numFmtId="49" fontId="0" fillId="3" borderId="0" xfId="0" applyNumberFormat="1" applyFill="1" applyAlignment="1">
      <alignment horizontal="center"/>
    </xf>
    <xf numFmtId="0" fontId="0" fillId="3" borderId="0" xfId="0" applyFill="1" applyAlignment="1">
      <alignment horizontal="left"/>
    </xf>
    <xf numFmtId="3" fontId="0" fillId="3" borderId="0" xfId="0" applyNumberFormat="1" applyFill="1" applyAlignment="1">
      <alignment horizontal="center"/>
    </xf>
    <xf numFmtId="0" fontId="0" fillId="3" borderId="0" xfId="0" applyFill="1" applyAlignment="1">
      <alignment horizontal="center"/>
    </xf>
    <xf numFmtId="0" fontId="1" fillId="3" borderId="2" xfId="0" applyFont="1" applyFill="1" applyBorder="1" applyAlignment="1">
      <alignment horizontal="left"/>
    </xf>
    <xf numFmtId="0" fontId="3" fillId="4" borderId="1" xfId="0" applyFont="1" applyFill="1" applyBorder="1" applyAlignment="1">
      <alignment horizontal="center"/>
    </xf>
    <xf numFmtId="0" fontId="3" fillId="4" borderId="1" xfId="0" applyFont="1" applyFill="1" applyBorder="1" applyAlignment="1">
      <alignment horizontal="left"/>
    </xf>
    <xf numFmtId="0" fontId="3" fillId="5" borderId="3" xfId="0" applyFont="1" applyFill="1" applyBorder="1" applyAlignment="1">
      <alignment horizontal="center"/>
    </xf>
    <xf numFmtId="0" fontId="3" fillId="5" borderId="3" xfId="0" applyFont="1" applyFill="1" applyBorder="1" applyAlignment="1">
      <alignment horizontal="left"/>
    </xf>
    <xf numFmtId="3" fontId="3" fillId="5" borderId="3" xfId="0" applyNumberFormat="1" applyFont="1" applyFill="1" applyBorder="1" applyAlignment="1">
      <alignment horizontal="center"/>
    </xf>
    <xf numFmtId="0" fontId="5" fillId="2" borderId="0" xfId="0" applyFont="1" applyFill="1" applyAlignment="1">
      <alignment horizontal="left"/>
    </xf>
    <xf numFmtId="0" fontId="1" fillId="4" borderId="1" xfId="0" applyFont="1" applyFill="1" applyBorder="1" applyAlignment="1">
      <alignment horizontal="center"/>
    </xf>
    <xf numFmtId="3" fontId="2" fillId="2" borderId="0" xfId="0" applyNumberFormat="1" applyFont="1" applyFill="1"/>
    <xf numFmtId="3" fontId="6" fillId="2" borderId="0" xfId="0" applyNumberFormat="1" applyFont="1" applyFill="1"/>
    <xf numFmtId="3" fontId="3" fillId="5" borderId="3" xfId="0" applyNumberFormat="1" applyFont="1" applyFill="1" applyBorder="1" applyAlignment="1">
      <alignment horizontal="right"/>
    </xf>
    <xf numFmtId="3" fontId="3" fillId="4" borderId="1" xfId="0" applyNumberFormat="1" applyFont="1" applyFill="1" applyBorder="1" applyAlignment="1">
      <alignment horizontal="right"/>
    </xf>
    <xf numFmtId="3" fontId="0" fillId="3" borderId="0" xfId="0" applyNumberFormat="1" applyFill="1" applyAlignment="1">
      <alignment horizontal="right"/>
    </xf>
    <xf numFmtId="3" fontId="0" fillId="2" borderId="0" xfId="0" applyNumberFormat="1" applyFill="1" applyAlignment="1">
      <alignment horizontal="right"/>
    </xf>
    <xf numFmtId="3" fontId="3" fillId="2" borderId="2" xfId="0" applyNumberFormat="1" applyFont="1" applyFill="1" applyBorder="1" applyAlignment="1">
      <alignment horizontal="right"/>
    </xf>
    <xf numFmtId="3" fontId="1" fillId="3" borderId="2" xfId="0" applyNumberFormat="1" applyFont="1" applyFill="1" applyBorder="1" applyAlignment="1">
      <alignment horizontal="right"/>
    </xf>
    <xf numFmtId="3" fontId="1" fillId="2" borderId="2" xfId="0" applyNumberFormat="1" applyFont="1" applyFill="1" applyBorder="1" applyAlignment="1">
      <alignment horizontal="right"/>
    </xf>
    <xf numFmtId="3" fontId="6" fillId="6" borderId="0" xfId="0" applyNumberFormat="1" applyFont="1" applyFill="1"/>
    <xf numFmtId="3" fontId="6" fillId="2" borderId="0" xfId="0" applyNumberFormat="1" applyFont="1" applyFill="1" applyAlignment="1">
      <alignment wrapText="1"/>
    </xf>
    <xf numFmtId="3" fontId="0" fillId="2" borderId="0" xfId="0" applyNumberFormat="1" applyFill="1"/>
    <xf numFmtId="3" fontId="7" fillId="2" borderId="0" xfId="0" applyNumberFormat="1" applyFont="1" applyFill="1"/>
    <xf numFmtId="0" fontId="1" fillId="2" borderId="0" xfId="0" applyFont="1" applyFill="1"/>
    <xf numFmtId="3" fontId="5" fillId="2" borderId="0" xfId="0" applyNumberFormat="1" applyFont="1" applyFill="1" applyAlignment="1">
      <alignment horizontal="right"/>
    </xf>
    <xf numFmtId="0" fontId="0" fillId="6" borderId="0" xfId="0" applyFill="1"/>
    <xf numFmtId="3" fontId="0" fillId="0" borderId="0" xfId="0" applyNumberFormat="1"/>
    <xf numFmtId="0" fontId="11" fillId="0" borderId="0" xfId="0" applyFont="1"/>
    <xf numFmtId="0" fontId="11" fillId="9" borderId="0" xfId="0" applyFont="1" applyFill="1"/>
    <xf numFmtId="0" fontId="14" fillId="9" borderId="0" xfId="0" applyFont="1" applyFill="1"/>
    <xf numFmtId="0" fontId="9" fillId="7" borderId="0" xfId="0" applyFont="1" applyFill="1"/>
    <xf numFmtId="3" fontId="10" fillId="8" borderId="0" xfId="0" applyNumberFormat="1" applyFont="1" applyFill="1"/>
    <xf numFmtId="0" fontId="10" fillId="8" borderId="0" xfId="0" applyFont="1" applyFill="1"/>
    <xf numFmtId="0" fontId="15" fillId="9" borderId="0" xfId="0" applyFont="1" applyFill="1" applyAlignment="1">
      <alignment horizontal="left"/>
    </xf>
    <xf numFmtId="0" fontId="10" fillId="8" borderId="11"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7" fillId="10" borderId="1" xfId="0" applyFont="1" applyFill="1" applyBorder="1" applyAlignment="1">
      <alignment horizontal="center"/>
    </xf>
    <xf numFmtId="0" fontId="17" fillId="10" borderId="1" xfId="0" applyFont="1" applyFill="1" applyBorder="1" applyAlignment="1">
      <alignment horizontal="left"/>
    </xf>
    <xf numFmtId="0" fontId="17" fillId="10" borderId="1" xfId="0" applyFont="1" applyFill="1" applyBorder="1" applyAlignment="1">
      <alignment horizontal="right"/>
    </xf>
    <xf numFmtId="0" fontId="18" fillId="10" borderId="1" xfId="0" applyFont="1" applyFill="1" applyBorder="1" applyAlignment="1">
      <alignment horizontal="center"/>
    </xf>
    <xf numFmtId="0" fontId="9" fillId="7" borderId="1" xfId="0" applyFont="1" applyFill="1" applyBorder="1" applyAlignment="1">
      <alignment horizontal="center"/>
    </xf>
    <xf numFmtId="0" fontId="10" fillId="8" borderId="8" xfId="0" applyFont="1" applyFill="1" applyBorder="1"/>
    <xf numFmtId="0" fontId="10" fillId="8" borderId="15" xfId="0" applyFont="1" applyFill="1" applyBorder="1"/>
    <xf numFmtId="0" fontId="17" fillId="9" borderId="2" xfId="0" applyFont="1" applyFill="1" applyBorder="1" applyAlignment="1">
      <alignment horizontal="left"/>
    </xf>
    <xf numFmtId="0" fontId="17" fillId="9" borderId="2" xfId="0" applyFont="1" applyFill="1" applyBorder="1"/>
    <xf numFmtId="3" fontId="17" fillId="9" borderId="2" xfId="0" applyNumberFormat="1" applyFont="1" applyFill="1" applyBorder="1" applyAlignment="1">
      <alignment horizontal="center"/>
    </xf>
    <xf numFmtId="3" fontId="19" fillId="9" borderId="0" xfId="0" applyNumberFormat="1" applyFont="1" applyFill="1"/>
    <xf numFmtId="3" fontId="9" fillId="7" borderId="0" xfId="0" applyNumberFormat="1" applyFont="1" applyFill="1"/>
    <xf numFmtId="0" fontId="11" fillId="11" borderId="0" xfId="0" applyFont="1" applyFill="1" applyAlignment="1">
      <alignment horizontal="center"/>
    </xf>
    <xf numFmtId="0" fontId="11" fillId="11" borderId="0" xfId="0" applyFont="1" applyFill="1" applyAlignment="1">
      <alignment horizontal="left"/>
    </xf>
    <xf numFmtId="3" fontId="11" fillId="11" borderId="0" xfId="0" applyNumberFormat="1" applyFont="1" applyFill="1" applyAlignment="1">
      <alignment horizontal="center"/>
    </xf>
    <xf numFmtId="3" fontId="11" fillId="11" borderId="0" xfId="0" applyNumberFormat="1" applyFont="1" applyFill="1" applyAlignment="1">
      <alignment horizontal="right"/>
    </xf>
    <xf numFmtId="0" fontId="9" fillId="7" borderId="0" xfId="0" applyFont="1" applyFill="1" applyAlignment="1">
      <alignment horizontal="right"/>
    </xf>
    <xf numFmtId="3" fontId="10" fillId="8" borderId="8" xfId="0" applyNumberFormat="1" applyFont="1" applyFill="1" applyBorder="1"/>
    <xf numFmtId="0" fontId="11" fillId="9" borderId="0" xfId="0" applyFont="1" applyFill="1" applyAlignment="1">
      <alignment horizontal="center"/>
    </xf>
    <xf numFmtId="0" fontId="11" fillId="9" borderId="0" xfId="0" applyFont="1" applyFill="1" applyAlignment="1">
      <alignment horizontal="left"/>
    </xf>
    <xf numFmtId="3" fontId="11" fillId="9" borderId="0" xfId="0" applyNumberFormat="1" applyFont="1" applyFill="1" applyAlignment="1">
      <alignment horizontal="center"/>
    </xf>
    <xf numFmtId="3" fontId="11" fillId="9" borderId="0" xfId="0" applyNumberFormat="1" applyFont="1" applyFill="1" applyAlignment="1">
      <alignment horizontal="right"/>
    </xf>
    <xf numFmtId="3" fontId="9" fillId="7" borderId="0" xfId="0" applyNumberFormat="1" applyFont="1" applyFill="1" applyAlignment="1">
      <alignment horizontal="right"/>
    </xf>
    <xf numFmtId="3" fontId="10" fillId="8" borderId="15" xfId="0" applyNumberFormat="1" applyFont="1" applyFill="1" applyBorder="1"/>
    <xf numFmtId="0" fontId="17" fillId="9" borderId="2" xfId="0" applyFont="1" applyFill="1" applyBorder="1" applyAlignment="1">
      <alignment horizontal="right"/>
    </xf>
    <xf numFmtId="0" fontId="17" fillId="11" borderId="2" xfId="0" applyFont="1" applyFill="1" applyBorder="1" applyAlignment="1">
      <alignment horizontal="left"/>
    </xf>
    <xf numFmtId="0" fontId="18" fillId="11" borderId="2" xfId="0" applyFont="1" applyFill="1" applyBorder="1" applyAlignment="1">
      <alignment horizontal="left"/>
    </xf>
    <xf numFmtId="3" fontId="17" fillId="11" borderId="2" xfId="0" applyNumberFormat="1" applyFont="1" applyFill="1" applyBorder="1" applyAlignment="1">
      <alignment horizontal="center"/>
    </xf>
    <xf numFmtId="0" fontId="18" fillId="11" borderId="2" xfId="0" applyFont="1" applyFill="1" applyBorder="1" applyAlignment="1">
      <alignment horizontal="right"/>
    </xf>
    <xf numFmtId="0" fontId="18" fillId="9" borderId="2" xfId="0" applyFont="1" applyFill="1" applyBorder="1" applyAlignment="1">
      <alignment horizontal="left"/>
    </xf>
    <xf numFmtId="0" fontId="18" fillId="9" borderId="2" xfId="0" applyFont="1" applyFill="1" applyBorder="1" applyAlignment="1">
      <alignment horizontal="right"/>
    </xf>
    <xf numFmtId="0" fontId="11" fillId="12" borderId="0" xfId="0" applyFont="1" applyFill="1" applyAlignment="1">
      <alignment horizontal="left"/>
    </xf>
    <xf numFmtId="0" fontId="17" fillId="13" borderId="3" xfId="0" applyFont="1" applyFill="1" applyBorder="1" applyAlignment="1">
      <alignment horizontal="center"/>
    </xf>
    <xf numFmtId="0" fontId="17" fillId="13" borderId="3" xfId="0" applyFont="1" applyFill="1" applyBorder="1" applyAlignment="1">
      <alignment horizontal="left"/>
    </xf>
    <xf numFmtId="3" fontId="17" fillId="13" borderId="3" xfId="0" applyNumberFormat="1" applyFont="1" applyFill="1" applyBorder="1" applyAlignment="1">
      <alignment horizontal="center"/>
    </xf>
    <xf numFmtId="3" fontId="17" fillId="13" borderId="3" xfId="0" applyNumberFormat="1" applyFont="1" applyFill="1" applyBorder="1" applyAlignment="1">
      <alignment horizontal="right"/>
    </xf>
    <xf numFmtId="3" fontId="9" fillId="7" borderId="3" xfId="0" applyNumberFormat="1" applyFont="1" applyFill="1" applyBorder="1" applyAlignment="1">
      <alignment horizontal="right"/>
    </xf>
    <xf numFmtId="3" fontId="10" fillId="8" borderId="11" xfId="0" applyNumberFormat="1" applyFont="1" applyFill="1" applyBorder="1"/>
    <xf numFmtId="3" fontId="10" fillId="8" borderId="12" xfId="0" applyNumberFormat="1" applyFont="1" applyFill="1" applyBorder="1"/>
    <xf numFmtId="0" fontId="11" fillId="12" borderId="0" xfId="0" applyFont="1" applyFill="1" applyAlignment="1">
      <alignment horizontal="center"/>
    </xf>
    <xf numFmtId="0" fontId="11" fillId="12" borderId="0" xfId="0" applyFont="1" applyFill="1"/>
    <xf numFmtId="0" fontId="11" fillId="12" borderId="0" xfId="0" applyFont="1" applyFill="1" applyAlignment="1">
      <alignment horizontal="right"/>
    </xf>
    <xf numFmtId="0" fontId="10" fillId="12" borderId="8" xfId="0" applyFont="1" applyFill="1" applyBorder="1"/>
    <xf numFmtId="0" fontId="10" fillId="12" borderId="15" xfId="0" applyFont="1" applyFill="1" applyBorder="1"/>
    <xf numFmtId="0" fontId="10" fillId="12" borderId="0" xfId="0" applyFont="1" applyFill="1"/>
    <xf numFmtId="0" fontId="11" fillId="14" borderId="0" xfId="0" applyFont="1" applyFill="1"/>
    <xf numFmtId="0" fontId="0" fillId="14" borderId="0" xfId="0" applyFill="1"/>
    <xf numFmtId="3" fontId="11" fillId="12" borderId="0" xfId="0" applyNumberFormat="1" applyFont="1" applyFill="1" applyAlignment="1">
      <alignment horizontal="right"/>
    </xf>
    <xf numFmtId="3" fontId="10" fillId="12" borderId="8" xfId="0" applyNumberFormat="1" applyFont="1" applyFill="1" applyBorder="1"/>
    <xf numFmtId="3" fontId="10" fillId="12" borderId="15" xfId="0" applyNumberFormat="1" applyFont="1" applyFill="1" applyBorder="1"/>
    <xf numFmtId="0" fontId="10" fillId="15" borderId="11"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8" xfId="0" applyFont="1" applyFill="1" applyBorder="1"/>
    <xf numFmtId="0" fontId="10" fillId="15" borderId="15" xfId="0" applyFont="1" applyFill="1" applyBorder="1"/>
    <xf numFmtId="3" fontId="10" fillId="15" borderId="8" xfId="0" applyNumberFormat="1" applyFont="1" applyFill="1" applyBorder="1"/>
    <xf numFmtId="3" fontId="10" fillId="15" borderId="11" xfId="0" applyNumberFormat="1" applyFont="1" applyFill="1" applyBorder="1"/>
    <xf numFmtId="3" fontId="10" fillId="15" borderId="12" xfId="0" applyNumberFormat="1" applyFont="1" applyFill="1" applyBorder="1"/>
    <xf numFmtId="3" fontId="10" fillId="15" borderId="0" xfId="0" applyNumberFormat="1" applyFont="1" applyFill="1"/>
    <xf numFmtId="0" fontId="13" fillId="16" borderId="0" xfId="0" applyFont="1" applyFill="1" applyAlignment="1">
      <alignment horizontal="center"/>
    </xf>
    <xf numFmtId="0" fontId="11" fillId="16" borderId="0" xfId="0" applyFont="1" applyFill="1"/>
    <xf numFmtId="0" fontId="9" fillId="17" borderId="7" xfId="0" applyFont="1" applyFill="1" applyBorder="1"/>
    <xf numFmtId="0" fontId="9" fillId="17" borderId="10" xfId="0" applyFont="1" applyFill="1" applyBorder="1"/>
    <xf numFmtId="0" fontId="12" fillId="8" borderId="0" xfId="0" applyFont="1" applyFill="1" applyAlignment="1">
      <alignment horizontal="center" wrapText="1"/>
    </xf>
    <xf numFmtId="3" fontId="16" fillId="6" borderId="0" xfId="0" applyNumberFormat="1" applyFont="1" applyFill="1"/>
    <xf numFmtId="165" fontId="8" fillId="18" borderId="0" xfId="1" applyNumberFormat="1" applyFont="1" applyFill="1"/>
    <xf numFmtId="0" fontId="0" fillId="18" borderId="0" xfId="0" applyFill="1"/>
    <xf numFmtId="165" fontId="1" fillId="18" borderId="0" xfId="1" applyNumberFormat="1" applyFont="1" applyFill="1" applyAlignment="1">
      <alignment wrapText="1"/>
    </xf>
    <xf numFmtId="0" fontId="1" fillId="18" borderId="0" xfId="0" applyFont="1" applyFill="1"/>
    <xf numFmtId="0" fontId="10" fillId="19" borderId="11"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19" borderId="8" xfId="0" applyFont="1" applyFill="1" applyBorder="1"/>
    <xf numFmtId="0" fontId="10" fillId="19" borderId="15" xfId="0" applyFont="1" applyFill="1" applyBorder="1"/>
    <xf numFmtId="3" fontId="10" fillId="19" borderId="8" xfId="0" applyNumberFormat="1" applyFont="1" applyFill="1" applyBorder="1"/>
    <xf numFmtId="3" fontId="10" fillId="19" borderId="15" xfId="0" applyNumberFormat="1" applyFont="1" applyFill="1" applyBorder="1"/>
    <xf numFmtId="3" fontId="10" fillId="19" borderId="11" xfId="0" applyNumberFormat="1" applyFont="1" applyFill="1" applyBorder="1"/>
    <xf numFmtId="3" fontId="10" fillId="19" borderId="12" xfId="0" applyNumberFormat="1" applyFont="1" applyFill="1" applyBorder="1"/>
    <xf numFmtId="3" fontId="10" fillId="19" borderId="0" xfId="0" applyNumberFormat="1" applyFont="1" applyFill="1"/>
    <xf numFmtId="0" fontId="10" fillId="19" borderId="0" xfId="0" applyFont="1" applyFill="1"/>
    <xf numFmtId="0" fontId="12" fillId="20" borderId="0" xfId="0" applyFont="1" applyFill="1" applyAlignment="1">
      <alignment horizontal="center" wrapText="1"/>
    </xf>
    <xf numFmtId="0" fontId="10" fillId="20" borderId="0" xfId="0" applyFont="1" applyFill="1"/>
    <xf numFmtId="0" fontId="10" fillId="20" borderId="5" xfId="0" applyFont="1" applyFill="1" applyBorder="1"/>
    <xf numFmtId="0" fontId="10" fillId="20" borderId="6" xfId="0" applyFont="1" applyFill="1" applyBorder="1"/>
    <xf numFmtId="0" fontId="10" fillId="20" borderId="14"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20" borderId="9" xfId="0" applyFont="1" applyFill="1" applyBorder="1"/>
    <xf numFmtId="3" fontId="10" fillId="20" borderId="9" xfId="0" applyNumberFormat="1" applyFont="1" applyFill="1" applyBorder="1"/>
    <xf numFmtId="3" fontId="10" fillId="20" borderId="0" xfId="0" applyNumberFormat="1" applyFont="1" applyFill="1"/>
    <xf numFmtId="3" fontId="10" fillId="20" borderId="11" xfId="0" applyNumberFormat="1" applyFont="1" applyFill="1" applyBorder="1"/>
    <xf numFmtId="3" fontId="10" fillId="20" borderId="13" xfId="0" applyNumberFormat="1" applyFont="1" applyFill="1" applyBorder="1"/>
    <xf numFmtId="0" fontId="21" fillId="17" borderId="18" xfId="0" applyFont="1" applyFill="1" applyBorder="1" applyAlignment="1">
      <alignment horizontal="right"/>
    </xf>
    <xf numFmtId="165" fontId="1" fillId="18" borderId="0" xfId="1" applyNumberFormat="1" applyFont="1" applyFill="1" applyAlignment="1">
      <alignment wrapText="1"/>
    </xf>
    <xf numFmtId="0" fontId="1" fillId="0" borderId="0" xfId="0" applyFont="1" applyAlignment="1">
      <alignment wrapText="1"/>
    </xf>
    <xf numFmtId="0" fontId="13" fillId="9" borderId="0" xfId="0" applyFont="1" applyFill="1" applyAlignment="1">
      <alignment horizontal="left" wrapText="1"/>
    </xf>
    <xf numFmtId="3" fontId="10" fillId="19" borderId="4" xfId="0" applyNumberFormat="1" applyFont="1" applyFill="1" applyBorder="1" applyAlignment="1">
      <alignment horizontal="center"/>
    </xf>
    <xf numFmtId="3" fontId="10" fillId="19" borderId="16" xfId="0" applyNumberFormat="1" applyFont="1" applyFill="1" applyBorder="1" applyAlignment="1">
      <alignment horizontal="center"/>
    </xf>
    <xf numFmtId="3" fontId="10" fillId="8" borderId="4" xfId="0" applyNumberFormat="1" applyFont="1" applyFill="1" applyBorder="1" applyAlignment="1">
      <alignment horizontal="center"/>
    </xf>
    <xf numFmtId="3" fontId="10" fillId="8" borderId="16" xfId="0" applyNumberFormat="1" applyFont="1" applyFill="1" applyBorder="1" applyAlignment="1">
      <alignment horizontal="center"/>
    </xf>
    <xf numFmtId="3" fontId="10" fillId="15" borderId="4" xfId="0" applyNumberFormat="1" applyFont="1" applyFill="1" applyBorder="1" applyAlignment="1">
      <alignment horizontal="center"/>
    </xf>
    <xf numFmtId="3" fontId="10" fillId="15" borderId="16" xfId="0" applyNumberFormat="1" applyFont="1" applyFill="1" applyBorder="1" applyAlignment="1">
      <alignment horizontal="center"/>
    </xf>
    <xf numFmtId="0" fontId="10" fillId="8" borderId="8"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20" borderId="9" xfId="0" applyFont="1" applyFill="1" applyBorder="1" applyAlignment="1">
      <alignment horizontal="center" vertical="center" wrapText="1"/>
    </xf>
    <xf numFmtId="0" fontId="10" fillId="20" borderId="17"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10" fillId="19" borderId="15" xfId="0" applyFont="1" applyFill="1" applyBorder="1" applyAlignment="1">
      <alignment horizontal="center" vertical="center" wrapText="1"/>
    </xf>
    <xf numFmtId="0" fontId="10" fillId="15" borderId="8" xfId="0"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21" fillId="7" borderId="0" xfId="0" applyFont="1" applyFill="1" applyAlignment="1">
      <alignment horizontal="center" vertical="top" wrapText="1"/>
    </xf>
    <xf numFmtId="0" fontId="22" fillId="19" borderId="0" xfId="0" applyFont="1" applyFill="1" applyAlignment="1">
      <alignment horizontal="center" vertical="top" wrapText="1"/>
    </xf>
    <xf numFmtId="0" fontId="22" fillId="8" borderId="0" xfId="0" applyFont="1" applyFill="1" applyAlignment="1">
      <alignment horizontal="center" vertical="top" wrapText="1"/>
    </xf>
    <xf numFmtId="0" fontId="0" fillId="0" borderId="0" xfId="0" applyFont="1" applyAlignment="1">
      <alignment horizontal="center" vertical="top" wrapText="1"/>
    </xf>
    <xf numFmtId="165" fontId="1" fillId="18" borderId="0" xfId="1" applyNumberFormat="1" applyFont="1" applyFill="1" applyAlignment="1">
      <alignment vertical="top" wrapText="1"/>
    </xf>
    <xf numFmtId="0" fontId="1" fillId="0" borderId="0" xfId="0" applyFont="1" applyAlignment="1">
      <alignment vertical="top" wrapText="1"/>
    </xf>
    <xf numFmtId="0" fontId="16" fillId="17" borderId="10" xfId="0" applyFont="1" applyFill="1" applyBorder="1" applyAlignment="1">
      <alignment horizontal="center" vertical="center" wrapText="1"/>
    </xf>
    <xf numFmtId="3" fontId="10" fillId="19" borderId="19" xfId="0" applyNumberFormat="1" applyFont="1" applyFill="1" applyBorder="1"/>
    <xf numFmtId="3" fontId="10" fillId="19" borderId="20" xfId="0" applyNumberFormat="1" applyFont="1" applyFill="1" applyBorder="1"/>
    <xf numFmtId="165" fontId="8" fillId="0" borderId="0" xfId="1" applyNumberFormat="1" applyFont="1" applyFill="1"/>
    <xf numFmtId="0" fontId="0" fillId="0" borderId="0" xfId="0" applyFill="1"/>
    <xf numFmtId="0" fontId="21" fillId="17" borderId="10" xfId="0" applyFont="1" applyFill="1" applyBorder="1"/>
    <xf numFmtId="3" fontId="21" fillId="17" borderId="10" xfId="0" applyNumberFormat="1" applyFont="1" applyFill="1" applyBorder="1" applyAlignment="1">
      <alignment horizontal="right"/>
    </xf>
    <xf numFmtId="0" fontId="21" fillId="17" borderId="10" xfId="0" applyFont="1" applyFill="1" applyBorder="1" applyAlignment="1">
      <alignment horizontal="right"/>
    </xf>
  </cellXfs>
  <cellStyles count="3">
    <cellStyle name="Normal 2" xfId="2" xr:uid="{1F40AAE6-E1D4-4487-B7C4-60BA0E69529A}"/>
    <cellStyle name="Þúsundaskiltákn" xfId="1" builtinId="3"/>
    <cellStyle name="Venjulegt"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68D90-2E43-45CE-BA59-A4A2A804C4C3}">
  <dimension ref="A1:R110"/>
  <sheetViews>
    <sheetView workbookViewId="0">
      <selection activeCell="F7" sqref="F7"/>
    </sheetView>
  </sheetViews>
  <sheetFormatPr defaultRowHeight="14.45"/>
  <cols>
    <col min="1" max="1" width="19.42578125" customWidth="1"/>
    <col min="2" max="2" width="23.5703125" customWidth="1"/>
    <col min="3" max="3" width="20" customWidth="1"/>
    <col min="4" max="4" width="3" style="7" bestFit="1" customWidth="1"/>
    <col min="5" max="5" width="12" style="25" customWidth="1"/>
    <col min="6" max="6" width="21.140625" style="25" customWidth="1"/>
    <col min="7" max="7" width="4.42578125" style="25" customWidth="1"/>
    <col min="8" max="8" width="0.85546875" style="25" customWidth="1"/>
    <col min="9" max="9" width="11.85546875" style="25" customWidth="1"/>
    <col min="10" max="10" width="0.140625" style="25" customWidth="1"/>
    <col min="11" max="11" width="12.85546875" customWidth="1"/>
    <col min="13" max="13" width="12.28515625" customWidth="1"/>
    <col min="15" max="15" width="10.85546875" customWidth="1"/>
    <col min="18" max="18" width="10.140625" bestFit="1" customWidth="1"/>
  </cols>
  <sheetData>
    <row r="1" spans="1:17" ht="18.600000000000001">
      <c r="A1" s="6" t="s">
        <v>0</v>
      </c>
      <c r="B1" s="7"/>
      <c r="C1" s="7"/>
      <c r="K1" s="7"/>
      <c r="L1" s="7"/>
      <c r="M1" s="7"/>
      <c r="N1" s="7"/>
      <c r="O1" s="7"/>
      <c r="P1" s="7"/>
    </row>
    <row r="2" spans="1:17">
      <c r="A2" s="22" t="s">
        <v>1</v>
      </c>
      <c r="B2" s="7"/>
      <c r="C2" s="7"/>
      <c r="K2" s="7"/>
      <c r="L2" s="7"/>
      <c r="M2" s="7"/>
      <c r="N2" s="7"/>
      <c r="O2" s="7"/>
      <c r="P2" s="7"/>
    </row>
    <row r="3" spans="1:17">
      <c r="A3" s="7"/>
      <c r="B3" s="7"/>
      <c r="C3" s="7"/>
      <c r="F3" s="114">
        <v>270000</v>
      </c>
      <c r="K3" s="7"/>
      <c r="L3" s="7"/>
      <c r="M3" s="7"/>
      <c r="N3" s="7"/>
      <c r="O3" s="7"/>
      <c r="P3" s="7"/>
    </row>
    <row r="4" spans="1:17" ht="15.6">
      <c r="A4" s="17" t="s">
        <v>2</v>
      </c>
      <c r="B4" s="18" t="s">
        <v>3</v>
      </c>
      <c r="C4" s="27" t="s">
        <v>4</v>
      </c>
      <c r="E4" s="23" t="s">
        <v>5</v>
      </c>
      <c r="F4" s="23" t="s">
        <v>6</v>
      </c>
      <c r="I4" s="36" t="s">
        <v>7</v>
      </c>
      <c r="J4" s="36"/>
      <c r="K4" s="37" t="s">
        <v>8</v>
      </c>
      <c r="L4" s="37"/>
      <c r="M4" s="7"/>
      <c r="N4" s="7"/>
      <c r="O4" s="7"/>
      <c r="P4" s="7"/>
      <c r="Q4" s="7"/>
    </row>
    <row r="5" spans="1:17" ht="22.5" customHeight="1">
      <c r="A5" s="3" t="s">
        <v>9</v>
      </c>
      <c r="B5" s="5"/>
      <c r="C5" s="9">
        <f>SUM(C6:C12)</f>
        <v>247533</v>
      </c>
      <c r="E5" s="24">
        <f>SUM(E6:E74)</f>
        <v>0</v>
      </c>
      <c r="F5" s="24">
        <f>SUM(F6:F74)</f>
        <v>45000000.00000003</v>
      </c>
      <c r="K5" s="7"/>
      <c r="L5" s="7"/>
      <c r="M5" s="7"/>
      <c r="N5" s="7"/>
      <c r="O5" s="7"/>
      <c r="P5" s="7"/>
      <c r="Q5" s="7"/>
    </row>
    <row r="6" spans="1:17">
      <c r="A6" s="12" t="s">
        <v>10</v>
      </c>
      <c r="B6" s="13" t="s">
        <v>11</v>
      </c>
      <c r="C6" s="65">
        <v>139875</v>
      </c>
      <c r="E6" s="28"/>
      <c r="F6" s="28"/>
      <c r="K6" s="7"/>
      <c r="L6" s="7"/>
      <c r="M6" s="7"/>
      <c r="N6" s="7"/>
      <c r="O6" s="7"/>
      <c r="P6" s="7"/>
      <c r="Q6" s="7"/>
    </row>
    <row r="7" spans="1:17">
      <c r="A7" s="2">
        <v>1000</v>
      </c>
      <c r="B7" s="1" t="s">
        <v>12</v>
      </c>
      <c r="C7" s="71">
        <v>39810</v>
      </c>
      <c r="D7" s="7">
        <f t="shared" ref="D7" si="0">D6+1</f>
        <v>1</v>
      </c>
      <c r="E7" s="29"/>
      <c r="F7" s="29">
        <f>$F$3+C7/$C$85*($E$76-$F$3*$G$80)</f>
        <v>4853895.534676482</v>
      </c>
      <c r="G7" s="25">
        <v>1</v>
      </c>
      <c r="I7" s="25">
        <f>+F7/2</f>
        <v>2426947.767338241</v>
      </c>
      <c r="K7" s="35">
        <f>+F7-I7</f>
        <v>2426947.767338241</v>
      </c>
      <c r="L7" s="7"/>
      <c r="M7" s="7"/>
      <c r="N7" s="7"/>
      <c r="O7" s="7"/>
      <c r="P7" s="7"/>
      <c r="Q7" s="7"/>
    </row>
    <row r="8" spans="1:17">
      <c r="A8" s="15">
        <v>1100</v>
      </c>
      <c r="B8" s="13" t="s">
        <v>13</v>
      </c>
      <c r="C8" s="65">
        <v>4674</v>
      </c>
      <c r="D8" s="7">
        <f>D7+1</f>
        <v>2</v>
      </c>
      <c r="E8" s="28"/>
      <c r="F8" s="29">
        <f t="shared" ref="F7:F11" si="1">$F$3+C8/$C$85*($E$76-$F$3*$G$80)</f>
        <v>808184.56993413402</v>
      </c>
      <c r="G8" s="25">
        <v>1</v>
      </c>
      <c r="I8" s="25">
        <f t="shared" ref="I8:I69" si="2">+F8/2</f>
        <v>404092.28496706701</v>
      </c>
      <c r="K8" s="35">
        <f t="shared" ref="K8:K69" si="3">+F8-I8</f>
        <v>404092.28496706701</v>
      </c>
      <c r="L8" s="7"/>
      <c r="M8" s="7"/>
      <c r="N8" s="7"/>
      <c r="O8" s="7"/>
      <c r="P8" s="7"/>
      <c r="Q8" s="7"/>
    </row>
    <row r="9" spans="1:17">
      <c r="A9" s="2">
        <v>1300</v>
      </c>
      <c r="B9" s="1" t="s">
        <v>14</v>
      </c>
      <c r="C9" s="71">
        <v>18891</v>
      </c>
      <c r="D9" s="7">
        <f t="shared" ref="D9:D72" si="4">D8+1</f>
        <v>3</v>
      </c>
      <c r="E9" s="29"/>
      <c r="F9" s="29">
        <f t="shared" si="1"/>
        <v>2445191.4228981016</v>
      </c>
      <c r="G9" s="25">
        <v>1</v>
      </c>
      <c r="I9" s="25">
        <f t="shared" si="2"/>
        <v>1222595.7114490508</v>
      </c>
      <c r="K9" s="35">
        <f t="shared" si="3"/>
        <v>1222595.7114490508</v>
      </c>
      <c r="L9" s="7"/>
      <c r="M9" s="7"/>
      <c r="N9" s="7"/>
      <c r="O9" s="7"/>
      <c r="P9" s="7"/>
      <c r="Q9" s="7"/>
    </row>
    <row r="10" spans="1:17">
      <c r="A10" s="15">
        <v>1400</v>
      </c>
      <c r="B10" s="13" t="s">
        <v>15</v>
      </c>
      <c r="C10" s="65">
        <v>30568</v>
      </c>
      <c r="D10" s="7">
        <f t="shared" si="4"/>
        <v>4</v>
      </c>
      <c r="E10" s="28"/>
      <c r="F10" s="29">
        <f t="shared" si="1"/>
        <v>3789731.6931421929</v>
      </c>
      <c r="G10" s="25">
        <v>1</v>
      </c>
      <c r="I10" s="25">
        <f t="shared" si="2"/>
        <v>1894865.8465710965</v>
      </c>
      <c r="K10" s="35">
        <f t="shared" si="3"/>
        <v>1894865.8465710965</v>
      </c>
      <c r="L10" s="7"/>
      <c r="M10" s="7"/>
      <c r="N10" s="7"/>
      <c r="O10" s="7"/>
      <c r="P10" s="7"/>
      <c r="Q10" s="7"/>
    </row>
    <row r="11" spans="1:17">
      <c r="A11" s="15">
        <v>1</v>
      </c>
      <c r="B11" s="1" t="s">
        <v>16</v>
      </c>
      <c r="C11" s="71">
        <v>13430</v>
      </c>
      <c r="D11" s="7">
        <f t="shared" si="4"/>
        <v>5</v>
      </c>
      <c r="E11" s="29"/>
      <c r="F11" s="29">
        <f t="shared" si="1"/>
        <v>1816388.270050368</v>
      </c>
      <c r="G11" s="25">
        <v>1</v>
      </c>
      <c r="I11" s="25">
        <f t="shared" si="2"/>
        <v>908194.13502518402</v>
      </c>
      <c r="K11" s="35">
        <f t="shared" si="3"/>
        <v>908194.13502518402</v>
      </c>
      <c r="L11" s="7"/>
      <c r="M11" s="7"/>
      <c r="N11" s="7"/>
      <c r="O11" s="7"/>
      <c r="P11" s="7"/>
      <c r="Q11" s="7"/>
    </row>
    <row r="12" spans="1:17">
      <c r="A12" s="2">
        <v>1604</v>
      </c>
      <c r="B12" s="13" t="s">
        <v>17</v>
      </c>
      <c r="C12" s="63">
        <v>285</v>
      </c>
      <c r="D12" s="7">
        <f t="shared" si="4"/>
        <v>6</v>
      </c>
      <c r="E12" s="28"/>
      <c r="F12" s="29">
        <f>$F$3+C12/$C$85*($E$76-$F$3*$G$80)</f>
        <v>302816.13231305697</v>
      </c>
      <c r="G12" s="25">
        <v>1</v>
      </c>
      <c r="I12" s="25">
        <f t="shared" si="2"/>
        <v>151408.06615652848</v>
      </c>
      <c r="K12" s="35">
        <f t="shared" si="3"/>
        <v>151408.06615652848</v>
      </c>
      <c r="L12" s="7"/>
      <c r="M12" s="7"/>
      <c r="N12" s="7"/>
      <c r="O12" s="7"/>
      <c r="P12" s="7"/>
      <c r="Q12" s="7"/>
    </row>
    <row r="13" spans="1:17" ht="18.75" customHeight="1">
      <c r="A13" s="3" t="s">
        <v>18</v>
      </c>
      <c r="B13" s="5"/>
      <c r="C13" s="9">
        <f>SUM(C14:C17)</f>
        <v>31049</v>
      </c>
      <c r="E13" s="30"/>
      <c r="F13" s="29"/>
      <c r="K13" s="35"/>
      <c r="L13" s="7"/>
      <c r="M13" s="7"/>
      <c r="N13" s="7"/>
      <c r="O13" s="7"/>
      <c r="P13" s="7"/>
      <c r="Q13" s="7"/>
    </row>
    <row r="14" spans="1:17">
      <c r="A14" s="15">
        <v>2000</v>
      </c>
      <c r="B14" s="13" t="s">
        <v>19</v>
      </c>
      <c r="C14" s="65">
        <v>22059</v>
      </c>
      <c r="D14" s="7">
        <f>D12+1</f>
        <v>7</v>
      </c>
      <c r="E14" s="28"/>
      <c r="F14" s="29">
        <f>$F$3+C14/$C$85*($E$76-$F$3*$G$80)</f>
        <v>2809968.6410306082</v>
      </c>
      <c r="G14" s="25">
        <v>1</v>
      </c>
      <c r="I14" s="25">
        <f t="shared" si="2"/>
        <v>1404984.3205153041</v>
      </c>
      <c r="K14" s="35">
        <f t="shared" si="3"/>
        <v>1404984.3205153041</v>
      </c>
      <c r="L14" s="7"/>
      <c r="M14" s="7"/>
      <c r="N14" s="7"/>
      <c r="O14" s="7"/>
      <c r="P14" s="7"/>
      <c r="Q14" s="7"/>
    </row>
    <row r="15" spans="1:17">
      <c r="A15" s="2">
        <v>2300</v>
      </c>
      <c r="B15" s="1" t="s">
        <v>20</v>
      </c>
      <c r="C15" s="71">
        <v>3669</v>
      </c>
      <c r="D15" s="7">
        <f t="shared" si="4"/>
        <v>8</v>
      </c>
      <c r="E15" s="29"/>
      <c r="F15" s="29">
        <f>$F$3+C15/$C$85*($E$76-$F$3*$G$80)</f>
        <v>692464.52440914372</v>
      </c>
      <c r="G15" s="25">
        <v>1</v>
      </c>
      <c r="I15" s="25">
        <f t="shared" si="2"/>
        <v>346232.26220457186</v>
      </c>
      <c r="K15" s="35">
        <f t="shared" si="3"/>
        <v>346232.26220457186</v>
      </c>
      <c r="L15" s="7"/>
      <c r="M15" s="7"/>
      <c r="N15" s="7"/>
      <c r="O15" s="7"/>
      <c r="P15" s="7"/>
      <c r="Q15" s="7"/>
    </row>
    <row r="16" spans="1:17">
      <c r="A16" s="15">
        <v>2506</v>
      </c>
      <c r="B16" s="13" t="s">
        <v>21</v>
      </c>
      <c r="C16" s="65">
        <v>1396</v>
      </c>
      <c r="D16" s="7">
        <f t="shared" si="4"/>
        <v>9</v>
      </c>
      <c r="E16" s="28"/>
      <c r="F16" s="29">
        <f>$F$3+C16/$C$85*($E$76-$F$3*$G$80)</f>
        <v>430741.47617202636</v>
      </c>
      <c r="G16" s="25">
        <v>1</v>
      </c>
      <c r="I16" s="25">
        <f t="shared" si="2"/>
        <v>215370.73808601318</v>
      </c>
      <c r="K16" s="35">
        <f t="shared" si="3"/>
        <v>215370.73808601318</v>
      </c>
      <c r="L16" s="7"/>
      <c r="M16" s="7"/>
      <c r="N16" s="7"/>
      <c r="O16" s="7"/>
      <c r="P16" s="7"/>
      <c r="Q16" s="7"/>
    </row>
    <row r="17" spans="1:17">
      <c r="A17" s="2">
        <v>2510</v>
      </c>
      <c r="B17" s="1" t="s">
        <v>22</v>
      </c>
      <c r="C17" s="71">
        <v>3925</v>
      </c>
      <c r="D17" s="7">
        <f t="shared" si="4"/>
        <v>10</v>
      </c>
      <c r="E17" s="29"/>
      <c r="F17" s="29">
        <f>$F$3+C17/$C$85*($E$76-$F$3*$G$80)</f>
        <v>721941.47132894234</v>
      </c>
      <c r="G17" s="25">
        <v>1</v>
      </c>
      <c r="I17" s="25">
        <f t="shared" si="2"/>
        <v>360970.73566447117</v>
      </c>
      <c r="K17" s="35">
        <f t="shared" si="3"/>
        <v>360970.73566447117</v>
      </c>
      <c r="L17" s="7"/>
      <c r="M17" s="7"/>
      <c r="N17" s="7"/>
      <c r="O17" s="7"/>
      <c r="P17" s="7"/>
      <c r="Q17" s="7"/>
    </row>
    <row r="18" spans="1:17" ht="19.5" customHeight="1">
      <c r="A18" s="10" t="s">
        <v>23</v>
      </c>
      <c r="B18" s="16"/>
      <c r="C18" s="11">
        <f>SUM(C19:C27)</f>
        <v>17541</v>
      </c>
      <c r="D18" s="7">
        <f t="shared" si="4"/>
        <v>11</v>
      </c>
      <c r="E18" s="31"/>
      <c r="F18" s="29"/>
      <c r="K18" s="35"/>
      <c r="L18" s="7"/>
      <c r="M18" s="7"/>
      <c r="N18" s="7"/>
      <c r="O18" s="7"/>
      <c r="P18" s="7"/>
      <c r="Q18" s="7"/>
    </row>
    <row r="19" spans="1:17">
      <c r="A19" s="2">
        <v>3000</v>
      </c>
      <c r="B19" s="1" t="s">
        <v>24</v>
      </c>
      <c r="C19" s="8">
        <v>7997</v>
      </c>
      <c r="E19" s="29"/>
      <c r="F19" s="29">
        <f t="shared" ref="F19:F27" si="5">$F$3+C19/$C$85*($E$76-$F$3*$G$80)</f>
        <v>1190809.1582719875</v>
      </c>
      <c r="G19" s="25">
        <v>1</v>
      </c>
      <c r="I19" s="25">
        <f t="shared" si="2"/>
        <v>595404.57913599373</v>
      </c>
      <c r="K19" s="35">
        <f t="shared" si="3"/>
        <v>595404.57913599373</v>
      </c>
      <c r="L19" s="7"/>
      <c r="M19" s="7"/>
      <c r="N19" s="7"/>
      <c r="O19" s="7"/>
      <c r="P19" s="7"/>
      <c r="Q19" s="7"/>
    </row>
    <row r="20" spans="1:17">
      <c r="A20" s="15">
        <v>3506</v>
      </c>
      <c r="B20" s="13" t="s">
        <v>25</v>
      </c>
      <c r="C20" s="14">
        <v>75</v>
      </c>
      <c r="D20" s="7">
        <f>D18+1</f>
        <v>12</v>
      </c>
      <c r="E20" s="28"/>
      <c r="F20" s="29">
        <f t="shared" si="5"/>
        <v>278635.8242929097</v>
      </c>
      <c r="G20" s="25">
        <v>1</v>
      </c>
      <c r="I20" s="25">
        <f t="shared" si="2"/>
        <v>139317.91214645485</v>
      </c>
      <c r="K20" s="35">
        <f t="shared" si="3"/>
        <v>139317.91214645485</v>
      </c>
      <c r="L20" s="7"/>
      <c r="M20" s="7"/>
      <c r="N20" s="7"/>
      <c r="O20" s="7"/>
      <c r="P20" s="7"/>
      <c r="Q20" s="7"/>
    </row>
    <row r="21" spans="1:17">
      <c r="A21" s="2">
        <v>3511</v>
      </c>
      <c r="B21" s="1" t="s">
        <v>26</v>
      </c>
      <c r="C21" s="8">
        <v>765</v>
      </c>
      <c r="D21" s="7">
        <f t="shared" si="4"/>
        <v>13</v>
      </c>
      <c r="E21" s="29"/>
      <c r="F21" s="29">
        <f t="shared" si="5"/>
        <v>358085.40778767917</v>
      </c>
      <c r="G21" s="25">
        <v>1</v>
      </c>
      <c r="I21" s="25">
        <f t="shared" si="2"/>
        <v>179042.70389383959</v>
      </c>
      <c r="K21" s="35">
        <f t="shared" si="3"/>
        <v>179042.70389383959</v>
      </c>
      <c r="L21" s="7"/>
      <c r="M21" s="7"/>
      <c r="N21" s="7"/>
      <c r="O21" s="7"/>
      <c r="P21" s="7"/>
      <c r="Q21" s="7"/>
    </row>
    <row r="22" spans="1:17">
      <c r="A22" s="15">
        <v>3609</v>
      </c>
      <c r="B22" s="13" t="s">
        <v>27</v>
      </c>
      <c r="C22" s="14">
        <v>4090</v>
      </c>
      <c r="D22" s="7">
        <f t="shared" si="4"/>
        <v>14</v>
      </c>
      <c r="E22" s="28"/>
      <c r="F22" s="29">
        <f t="shared" si="5"/>
        <v>740940.28477334371</v>
      </c>
      <c r="G22" s="25">
        <v>1</v>
      </c>
      <c r="I22" s="25">
        <f t="shared" si="2"/>
        <v>370470.14238667185</v>
      </c>
      <c r="K22" s="35">
        <f t="shared" si="3"/>
        <v>370470.14238667185</v>
      </c>
      <c r="L22" s="7"/>
      <c r="M22" s="7"/>
      <c r="N22" s="7"/>
      <c r="O22" s="7"/>
      <c r="P22" s="7"/>
      <c r="Q22" s="7"/>
    </row>
    <row r="23" spans="1:17">
      <c r="A23" s="2">
        <v>3709</v>
      </c>
      <c r="B23" s="1" t="s">
        <v>28</v>
      </c>
      <c r="C23" s="8">
        <v>861</v>
      </c>
      <c r="D23" s="7">
        <f t="shared" si="4"/>
        <v>15</v>
      </c>
      <c r="E23" s="29"/>
      <c r="F23" s="29">
        <f t="shared" si="5"/>
        <v>369139.26288260362</v>
      </c>
      <c r="G23" s="25">
        <v>1</v>
      </c>
      <c r="I23" s="25">
        <f t="shared" si="2"/>
        <v>184569.63144130181</v>
      </c>
      <c r="K23" s="35">
        <f t="shared" si="3"/>
        <v>184569.63144130181</v>
      </c>
      <c r="L23" s="7"/>
      <c r="M23" s="7"/>
      <c r="N23" s="7"/>
      <c r="O23" s="7"/>
      <c r="P23" s="7"/>
      <c r="Q23" s="7"/>
    </row>
    <row r="24" spans="1:17">
      <c r="A24" s="2">
        <v>3711</v>
      </c>
      <c r="B24" s="1" t="s">
        <v>29</v>
      </c>
      <c r="C24" s="8">
        <v>1308</v>
      </c>
      <c r="D24" s="7">
        <f t="shared" si="4"/>
        <v>16</v>
      </c>
      <c r="E24" s="29"/>
      <c r="F24" s="29">
        <f t="shared" si="5"/>
        <v>420608.77566834562</v>
      </c>
      <c r="G24" s="25">
        <v>1</v>
      </c>
      <c r="I24" s="25">
        <f t="shared" si="2"/>
        <v>210304.38783417281</v>
      </c>
      <c r="K24" s="35">
        <f t="shared" si="3"/>
        <v>210304.38783417281</v>
      </c>
      <c r="L24" s="7"/>
      <c r="M24" s="7"/>
      <c r="N24" s="7"/>
      <c r="O24" s="7"/>
      <c r="P24" s="7"/>
      <c r="Q24" s="7"/>
    </row>
    <row r="25" spans="1:17">
      <c r="A25" s="15">
        <v>3713</v>
      </c>
      <c r="B25" s="13" t="s">
        <v>30</v>
      </c>
      <c r="C25" s="14">
        <v>114</v>
      </c>
      <c r="D25" s="7">
        <f t="shared" si="4"/>
        <v>17</v>
      </c>
      <c r="E25" s="28"/>
      <c r="F25" s="29">
        <f t="shared" si="5"/>
        <v>283126.45292522281</v>
      </c>
      <c r="G25" s="25">
        <v>1</v>
      </c>
      <c r="I25" s="25">
        <f t="shared" si="2"/>
        <v>141563.2264626114</v>
      </c>
      <c r="K25" s="35">
        <f t="shared" si="3"/>
        <v>141563.2264626114</v>
      </c>
      <c r="L25" s="7"/>
      <c r="M25" s="7"/>
      <c r="N25" s="7"/>
      <c r="O25" s="7"/>
      <c r="P25" s="7"/>
      <c r="Q25" s="7"/>
    </row>
    <row r="26" spans="1:17">
      <c r="A26" s="2">
        <v>3714</v>
      </c>
      <c r="B26" s="1" t="s">
        <v>31</v>
      </c>
      <c r="C26" s="8">
        <v>1678</v>
      </c>
      <c r="D26" s="7">
        <f t="shared" si="4"/>
        <v>18</v>
      </c>
      <c r="E26" s="29"/>
      <c r="F26" s="29">
        <f t="shared" si="5"/>
        <v>463212.17551336694</v>
      </c>
      <c r="G26" s="25">
        <v>1</v>
      </c>
      <c r="I26" s="25">
        <f t="shared" si="2"/>
        <v>231606.08775668347</v>
      </c>
      <c r="K26" s="35">
        <f t="shared" si="3"/>
        <v>231606.08775668347</v>
      </c>
      <c r="L26" s="7"/>
      <c r="M26" s="7"/>
      <c r="N26" s="7"/>
      <c r="O26" s="7"/>
      <c r="P26" s="7"/>
      <c r="Q26" s="7"/>
    </row>
    <row r="27" spans="1:17">
      <c r="A27" s="15">
        <v>3811</v>
      </c>
      <c r="B27" s="13" t="s">
        <v>32</v>
      </c>
      <c r="C27" s="14">
        <v>653</v>
      </c>
      <c r="D27" s="7">
        <f t="shared" si="4"/>
        <v>19</v>
      </c>
      <c r="E27" s="28"/>
      <c r="F27" s="29">
        <f t="shared" si="5"/>
        <v>345189.24351026735</v>
      </c>
      <c r="G27" s="25">
        <v>1</v>
      </c>
      <c r="I27" s="25">
        <f t="shared" si="2"/>
        <v>172594.62175513367</v>
      </c>
      <c r="K27" s="35">
        <f t="shared" si="3"/>
        <v>172594.62175513367</v>
      </c>
      <c r="L27" s="7"/>
      <c r="M27" s="7"/>
      <c r="N27" s="7"/>
      <c r="O27" s="7"/>
      <c r="P27" s="7"/>
      <c r="Q27" s="7"/>
    </row>
    <row r="28" spans="1:17" ht="21" customHeight="1">
      <c r="A28" s="3" t="s">
        <v>33</v>
      </c>
      <c r="B28" s="4"/>
      <c r="C28" s="9">
        <f>SUM(C29:C36)</f>
        <v>7332</v>
      </c>
      <c r="E28" s="32"/>
      <c r="F28" s="29"/>
      <c r="K28" s="35"/>
      <c r="L28" s="7"/>
      <c r="M28" s="7"/>
      <c r="N28" s="7"/>
      <c r="O28" s="7"/>
      <c r="P28" s="7"/>
      <c r="Q28" s="7"/>
    </row>
    <row r="29" spans="1:17">
      <c r="A29" s="15">
        <v>4100</v>
      </c>
      <c r="B29" s="13" t="s">
        <v>34</v>
      </c>
      <c r="C29" s="14">
        <v>997</v>
      </c>
      <c r="D29" s="7">
        <f>D27+1</f>
        <v>20</v>
      </c>
      <c r="E29" s="28"/>
      <c r="F29" s="29">
        <f t="shared" ref="F29:F36" si="6">$F$3+C29/$C$85*($E$76-$F$3*$G$80)</f>
        <v>384798.89093374659</v>
      </c>
      <c r="G29" s="25">
        <v>1</v>
      </c>
      <c r="I29" s="25">
        <f t="shared" si="2"/>
        <v>192399.44546687329</v>
      </c>
      <c r="K29" s="35">
        <f t="shared" si="3"/>
        <v>192399.44546687329</v>
      </c>
      <c r="L29" s="7"/>
      <c r="M29" s="7"/>
      <c r="N29" s="7"/>
      <c r="O29" s="7"/>
      <c r="P29" s="7"/>
      <c r="Q29" s="7"/>
    </row>
    <row r="30" spans="1:17">
      <c r="A30" s="2">
        <v>4200</v>
      </c>
      <c r="B30" s="1" t="s">
        <v>35</v>
      </c>
      <c r="C30" s="8">
        <v>3864</v>
      </c>
      <c r="D30" s="7">
        <f t="shared" si="4"/>
        <v>21</v>
      </c>
      <c r="E30" s="29"/>
      <c r="F30" s="29">
        <f t="shared" si="6"/>
        <v>714917.66757070902</v>
      </c>
      <c r="G30" s="25">
        <v>1</v>
      </c>
      <c r="I30" s="25">
        <f t="shared" si="2"/>
        <v>357458.83378535451</v>
      </c>
      <c r="K30" s="35">
        <f t="shared" si="3"/>
        <v>357458.83378535451</v>
      </c>
      <c r="L30" s="7"/>
      <c r="M30" s="7"/>
      <c r="N30" s="7"/>
      <c r="O30" s="7"/>
      <c r="P30" s="7"/>
      <c r="Q30" s="7"/>
    </row>
    <row r="31" spans="1:17">
      <c r="A31" s="15">
        <v>4502</v>
      </c>
      <c r="B31" s="13" t="s">
        <v>36</v>
      </c>
      <c r="C31" s="14">
        <v>242</v>
      </c>
      <c r="D31" s="7">
        <f t="shared" si="4"/>
        <v>22</v>
      </c>
      <c r="E31" s="28"/>
      <c r="F31" s="29">
        <f>$F$3+C31/$C$85*($E$76-$F$3*$G$80)</f>
        <v>297864.92638512206</v>
      </c>
      <c r="G31" s="25">
        <v>1</v>
      </c>
      <c r="I31" s="25">
        <f t="shared" si="2"/>
        <v>148932.46319256103</v>
      </c>
      <c r="K31" s="35">
        <f t="shared" si="3"/>
        <v>148932.46319256103</v>
      </c>
      <c r="L31" s="7"/>
      <c r="M31" s="7"/>
      <c r="N31" s="7"/>
      <c r="O31" s="39"/>
      <c r="P31" s="7"/>
      <c r="Q31" s="7"/>
    </row>
    <row r="32" spans="1:17">
      <c r="A32" s="2">
        <v>4604</v>
      </c>
      <c r="B32" s="1" t="s">
        <v>37</v>
      </c>
      <c r="C32" s="8">
        <v>268</v>
      </c>
      <c r="D32" s="7">
        <f t="shared" si="4"/>
        <v>23</v>
      </c>
      <c r="E32" s="29"/>
      <c r="F32" s="29">
        <f t="shared" si="6"/>
        <v>300858.67880666407</v>
      </c>
      <c r="G32" s="25">
        <v>1</v>
      </c>
      <c r="I32" s="25">
        <f t="shared" si="2"/>
        <v>150429.33940333204</v>
      </c>
      <c r="K32" s="35">
        <f t="shared" si="3"/>
        <v>150429.33940333204</v>
      </c>
      <c r="L32" s="7"/>
      <c r="M32" s="7"/>
      <c r="N32" s="7"/>
      <c r="O32" s="7"/>
      <c r="P32" s="7"/>
      <c r="Q32" s="7"/>
    </row>
    <row r="33" spans="1:17">
      <c r="A33" s="15">
        <v>4607</v>
      </c>
      <c r="B33" s="13" t="s">
        <v>38</v>
      </c>
      <c r="C33" s="14">
        <v>1182</v>
      </c>
      <c r="D33" s="7">
        <f t="shared" si="4"/>
        <v>24</v>
      </c>
      <c r="E33" s="28"/>
      <c r="F33" s="29">
        <f t="shared" si="6"/>
        <v>406100.59085625724</v>
      </c>
      <c r="G33" s="25">
        <v>1</v>
      </c>
      <c r="I33" s="25">
        <f t="shared" si="2"/>
        <v>203050.29542812862</v>
      </c>
      <c r="K33" s="35">
        <f t="shared" si="3"/>
        <v>203050.29542812862</v>
      </c>
      <c r="L33" s="7"/>
      <c r="M33" s="7"/>
      <c r="N33" s="7"/>
      <c r="O33" s="7"/>
      <c r="P33" s="7"/>
      <c r="Q33" s="7"/>
    </row>
    <row r="34" spans="1:17">
      <c r="A34" s="2">
        <v>4803</v>
      </c>
      <c r="B34" s="1" t="s">
        <v>39</v>
      </c>
      <c r="C34" s="8">
        <v>235</v>
      </c>
      <c r="D34" s="7">
        <f t="shared" si="4"/>
        <v>25</v>
      </c>
      <c r="E34" s="29"/>
      <c r="F34" s="29">
        <f t="shared" si="6"/>
        <v>297058.91611778381</v>
      </c>
      <c r="G34" s="25">
        <v>1</v>
      </c>
      <c r="I34" s="25">
        <f t="shared" si="2"/>
        <v>148529.45805889191</v>
      </c>
      <c r="K34" s="35">
        <f t="shared" si="3"/>
        <v>148529.45805889191</v>
      </c>
      <c r="L34" s="7"/>
      <c r="M34" s="7"/>
      <c r="N34" s="7"/>
      <c r="O34" s="7"/>
      <c r="P34" s="7"/>
      <c r="Q34" s="7"/>
    </row>
    <row r="35" spans="1:17">
      <c r="A35" s="2">
        <v>4902</v>
      </c>
      <c r="B35" s="1" t="s">
        <v>40</v>
      </c>
      <c r="C35" s="8">
        <v>116</v>
      </c>
      <c r="D35" s="7">
        <f t="shared" si="4"/>
        <v>26</v>
      </c>
      <c r="E35" s="29"/>
      <c r="F35" s="29">
        <f t="shared" si="6"/>
        <v>283356.74157303374</v>
      </c>
      <c r="G35" s="25">
        <v>1</v>
      </c>
      <c r="I35" s="25">
        <f t="shared" si="2"/>
        <v>141678.37078651687</v>
      </c>
      <c r="K35" s="35">
        <f t="shared" si="3"/>
        <v>141678.37078651687</v>
      </c>
      <c r="L35" s="7"/>
      <c r="M35" s="7"/>
      <c r="N35" s="7"/>
      <c r="O35" s="7"/>
      <c r="P35" s="7"/>
      <c r="Q35" s="7"/>
    </row>
    <row r="36" spans="1:17">
      <c r="A36" s="15">
        <v>4911</v>
      </c>
      <c r="B36" s="13" t="s">
        <v>41</v>
      </c>
      <c r="C36" s="14">
        <v>428</v>
      </c>
      <c r="D36" s="7">
        <f t="shared" si="4"/>
        <v>27</v>
      </c>
      <c r="E36" s="28"/>
      <c r="F36" s="38">
        <f t="shared" si="6"/>
        <v>319281.77063153818</v>
      </c>
      <c r="G36" s="25">
        <v>1</v>
      </c>
      <c r="I36" s="25">
        <f t="shared" si="2"/>
        <v>159640.88531576909</v>
      </c>
      <c r="K36" s="35">
        <f t="shared" si="3"/>
        <v>159640.88531576909</v>
      </c>
      <c r="L36" s="7"/>
      <c r="M36" s="7"/>
      <c r="N36" s="7"/>
      <c r="O36" s="7"/>
      <c r="P36" s="7"/>
      <c r="Q36" s="7"/>
    </row>
    <row r="37" spans="1:17" ht="21.75" customHeight="1">
      <c r="A37" s="3" t="s">
        <v>42</v>
      </c>
      <c r="B37" s="4"/>
      <c r="C37" s="9">
        <f>SUM(C38:C42)</f>
        <v>7432</v>
      </c>
      <c r="E37" s="32"/>
      <c r="F37" s="29"/>
      <c r="K37" s="35"/>
      <c r="L37" s="7"/>
      <c r="M37" s="7"/>
      <c r="N37" s="7"/>
      <c r="O37" s="7"/>
      <c r="P37" s="7"/>
      <c r="Q37" s="7"/>
    </row>
    <row r="38" spans="1:17">
      <c r="A38" s="15">
        <v>5200</v>
      </c>
      <c r="B38" s="13" t="s">
        <v>43</v>
      </c>
      <c r="C38" s="14">
        <v>4306</v>
      </c>
      <c r="D38" s="7">
        <f>D36+1</f>
        <v>28</v>
      </c>
      <c r="E38" s="28"/>
      <c r="F38" s="29">
        <f>$F$3+C38/$C$85*($E$76-$F$3*$G$80)</f>
        <v>765811.45873692364</v>
      </c>
      <c r="G38" s="25">
        <v>1</v>
      </c>
      <c r="I38" s="25">
        <f t="shared" si="2"/>
        <v>382905.72936846182</v>
      </c>
      <c r="K38" s="35">
        <f t="shared" si="3"/>
        <v>382905.72936846182</v>
      </c>
      <c r="L38" s="7"/>
      <c r="M38" s="7"/>
      <c r="N38" s="7"/>
      <c r="O38" s="7"/>
      <c r="P38" s="7"/>
      <c r="Q38" s="7"/>
    </row>
    <row r="39" spans="1:17">
      <c r="A39" s="2">
        <v>5508</v>
      </c>
      <c r="B39" s="1" t="s">
        <v>44</v>
      </c>
      <c r="C39" s="8">
        <v>1258</v>
      </c>
      <c r="D39" s="7">
        <f t="shared" si="4"/>
        <v>29</v>
      </c>
      <c r="E39" s="29"/>
      <c r="F39" s="29">
        <f>$F$3+C39/$C$85*($E$76-$F$3*$G$80)</f>
        <v>414851.55947307241</v>
      </c>
      <c r="G39" s="25">
        <v>1</v>
      </c>
      <c r="I39" s="25">
        <f t="shared" si="2"/>
        <v>207425.77973653621</v>
      </c>
      <c r="K39" s="35">
        <f t="shared" si="3"/>
        <v>207425.77973653621</v>
      </c>
      <c r="L39" s="7"/>
      <c r="M39" s="7"/>
      <c r="N39" s="7"/>
      <c r="O39" s="7"/>
      <c r="P39" s="7"/>
      <c r="Q39" s="7"/>
    </row>
    <row r="40" spans="1:17">
      <c r="A40" s="15">
        <v>5604</v>
      </c>
      <c r="B40" s="13" t="s">
        <v>45</v>
      </c>
      <c r="C40" s="14">
        <v>1295</v>
      </c>
      <c r="D40" s="7">
        <f t="shared" si="4"/>
        <v>30</v>
      </c>
      <c r="E40" s="28"/>
      <c r="F40" s="29">
        <f>$F$3+C40/$C$85*($E$76-$F$3*$G$80)</f>
        <v>419111.89945757459</v>
      </c>
      <c r="G40" s="25">
        <v>1</v>
      </c>
      <c r="I40" s="25">
        <f t="shared" si="2"/>
        <v>209555.94972878729</v>
      </c>
      <c r="K40" s="35">
        <f t="shared" si="3"/>
        <v>209555.94972878729</v>
      </c>
      <c r="L40" s="7"/>
      <c r="M40" s="7"/>
      <c r="N40" s="7"/>
      <c r="O40" s="7"/>
      <c r="P40" s="7"/>
      <c r="Q40" s="7"/>
    </row>
    <row r="41" spans="1:17">
      <c r="A41" s="2">
        <v>5609</v>
      </c>
      <c r="B41" s="1" t="s">
        <v>46</v>
      </c>
      <c r="C41" s="8">
        <v>484</v>
      </c>
      <c r="D41" s="7">
        <f t="shared" si="4"/>
        <v>31</v>
      </c>
      <c r="E41" s="29"/>
      <c r="F41" s="29">
        <f>$F$3+C41/$C$85*($E$76-$F$3*$G$80)</f>
        <v>325729.85277024406</v>
      </c>
      <c r="G41" s="25">
        <v>1</v>
      </c>
      <c r="I41" s="25">
        <f t="shared" si="2"/>
        <v>162864.92638512203</v>
      </c>
      <c r="K41" s="35">
        <f t="shared" si="3"/>
        <v>162864.92638512203</v>
      </c>
      <c r="L41" s="7"/>
      <c r="M41" s="7"/>
      <c r="N41" s="7"/>
      <c r="O41" s="7"/>
      <c r="P41" s="7"/>
      <c r="Q41" s="7"/>
    </row>
    <row r="42" spans="1:17">
      <c r="A42" s="2"/>
      <c r="B42" s="13" t="s">
        <v>47</v>
      </c>
      <c r="C42" s="14">
        <v>89</v>
      </c>
      <c r="D42" s="7">
        <f t="shared" si="4"/>
        <v>32</v>
      </c>
      <c r="E42" s="29"/>
      <c r="F42" s="29">
        <f>$F$3+C42/$C$85*($E$76-$F$3*$G$80)</f>
        <v>280247.8448275862</v>
      </c>
      <c r="G42" s="25">
        <v>2</v>
      </c>
      <c r="I42" s="25">
        <f t="shared" si="2"/>
        <v>140123.9224137931</v>
      </c>
      <c r="K42" s="35">
        <f t="shared" si="3"/>
        <v>140123.9224137931</v>
      </c>
      <c r="L42" s="7"/>
      <c r="M42" s="7"/>
      <c r="N42" s="7"/>
      <c r="O42" s="7"/>
      <c r="P42" s="7"/>
      <c r="Q42" s="7"/>
    </row>
    <row r="43" spans="1:17" ht="24" customHeight="1">
      <c r="A43" s="3" t="s">
        <v>48</v>
      </c>
      <c r="B43" s="4"/>
      <c r="C43" s="9">
        <f>SUM(C44:C53)</f>
        <v>31732</v>
      </c>
      <c r="E43" s="32"/>
      <c r="F43" s="29"/>
      <c r="K43" s="35"/>
      <c r="L43" s="7"/>
      <c r="M43" s="7"/>
      <c r="N43" s="7"/>
      <c r="O43" s="7"/>
      <c r="P43" s="7"/>
      <c r="Q43" s="7"/>
    </row>
    <row r="44" spans="1:17">
      <c r="A44" s="15">
        <v>6000</v>
      </c>
      <c r="B44" s="13" t="s">
        <v>49</v>
      </c>
      <c r="C44" s="14">
        <v>19893</v>
      </c>
      <c r="D44" s="7">
        <f>D42+1</f>
        <v>33</v>
      </c>
      <c r="E44" s="28"/>
      <c r="F44" s="29">
        <f t="shared" ref="F44:F53" si="7">$F$3+C44/$C$85*($E$76-$F$3*$G$80)</f>
        <v>2560566.0354513754</v>
      </c>
      <c r="G44" s="25">
        <v>1</v>
      </c>
      <c r="I44" s="25">
        <f>+F44/2</f>
        <v>1280283.0177256877</v>
      </c>
      <c r="K44" s="35">
        <f t="shared" si="3"/>
        <v>1280283.0177256877</v>
      </c>
      <c r="L44" s="7"/>
      <c r="M44" s="7"/>
      <c r="N44" s="7"/>
      <c r="O44" s="7"/>
      <c r="P44" s="7"/>
      <c r="Q44" s="7"/>
    </row>
    <row r="45" spans="1:17">
      <c r="A45" s="2">
        <v>6100</v>
      </c>
      <c r="B45" s="1" t="s">
        <v>50</v>
      </c>
      <c r="C45" s="8">
        <v>3156</v>
      </c>
      <c r="D45" s="7">
        <f t="shared" si="4"/>
        <v>34</v>
      </c>
      <c r="E45" s="29"/>
      <c r="F45" s="29">
        <f t="shared" si="7"/>
        <v>633395.48624564125</v>
      </c>
      <c r="G45" s="25">
        <v>1</v>
      </c>
      <c r="I45" s="25">
        <f t="shared" si="2"/>
        <v>316697.74312282063</v>
      </c>
      <c r="K45" s="35">
        <f t="shared" si="3"/>
        <v>316697.74312282063</v>
      </c>
      <c r="L45" s="7"/>
      <c r="M45" s="7"/>
      <c r="N45" s="7"/>
      <c r="O45" s="7"/>
      <c r="P45" s="7"/>
      <c r="Q45" s="7"/>
    </row>
    <row r="46" spans="1:17">
      <c r="A46" s="15">
        <v>6250</v>
      </c>
      <c r="B46" s="13" t="s">
        <v>51</v>
      </c>
      <c r="C46" s="14">
        <v>1977</v>
      </c>
      <c r="D46" s="7">
        <f t="shared" si="4"/>
        <v>35</v>
      </c>
      <c r="E46" s="28"/>
      <c r="F46" s="29">
        <f t="shared" si="7"/>
        <v>497640.3283611004</v>
      </c>
      <c r="G46" s="25">
        <v>1</v>
      </c>
      <c r="I46" s="25">
        <f t="shared" si="2"/>
        <v>248820.1641805502</v>
      </c>
      <c r="K46" s="35">
        <f t="shared" si="3"/>
        <v>248820.1641805502</v>
      </c>
      <c r="L46" s="7"/>
      <c r="M46" s="7"/>
      <c r="N46" s="7"/>
      <c r="O46" s="7"/>
      <c r="P46" s="7"/>
      <c r="Q46" s="7"/>
    </row>
    <row r="47" spans="1:17">
      <c r="A47" s="2">
        <v>6400</v>
      </c>
      <c r="B47" s="1" t="s">
        <v>52</v>
      </c>
      <c r="C47" s="8">
        <v>1906</v>
      </c>
      <c r="D47" s="7">
        <f t="shared" si="4"/>
        <v>36</v>
      </c>
      <c r="E47" s="29"/>
      <c r="F47" s="29">
        <f t="shared" si="7"/>
        <v>489465.08136381244</v>
      </c>
      <c r="G47" s="25">
        <v>1</v>
      </c>
      <c r="I47" s="25">
        <f t="shared" si="2"/>
        <v>244732.54068190622</v>
      </c>
      <c r="K47" s="35">
        <f t="shared" si="3"/>
        <v>244732.54068190622</v>
      </c>
      <c r="L47" s="7"/>
      <c r="M47" s="7"/>
      <c r="N47" s="7"/>
      <c r="O47" s="7"/>
      <c r="P47" s="7"/>
      <c r="Q47" s="7"/>
    </row>
    <row r="48" spans="1:17">
      <c r="A48" s="15">
        <v>6513</v>
      </c>
      <c r="B48" s="13" t="s">
        <v>53</v>
      </c>
      <c r="C48" s="14">
        <v>1171</v>
      </c>
      <c r="D48" s="7">
        <f t="shared" si="4"/>
        <v>37</v>
      </c>
      <c r="E48" s="28"/>
      <c r="F48" s="29">
        <f t="shared" si="7"/>
        <v>404834.00329329714</v>
      </c>
      <c r="G48" s="25">
        <v>1</v>
      </c>
      <c r="I48" s="25">
        <f t="shared" si="2"/>
        <v>202417.00164664857</v>
      </c>
      <c r="K48" s="35">
        <f t="shared" si="3"/>
        <v>202417.00164664857</v>
      </c>
      <c r="L48" s="7"/>
      <c r="M48" s="7"/>
      <c r="N48" s="7"/>
      <c r="Q48" s="7"/>
    </row>
    <row r="49" spans="1:18">
      <c r="A49" s="2">
        <v>6515</v>
      </c>
      <c r="B49" s="1" t="s">
        <v>54</v>
      </c>
      <c r="C49" s="8">
        <v>780</v>
      </c>
      <c r="D49" s="7">
        <f t="shared" si="4"/>
        <v>38</v>
      </c>
      <c r="E49" s="29"/>
      <c r="F49" s="29">
        <f t="shared" si="7"/>
        <v>359812.57264626113</v>
      </c>
      <c r="G49" s="25">
        <v>1</v>
      </c>
      <c r="I49" s="25">
        <f t="shared" si="2"/>
        <v>179906.28632313057</v>
      </c>
      <c r="K49" s="35">
        <f t="shared" si="3"/>
        <v>179906.28632313057</v>
      </c>
      <c r="L49" s="7"/>
      <c r="M49" s="7"/>
      <c r="N49" s="7"/>
      <c r="Q49" s="7"/>
    </row>
    <row r="50" spans="1:18">
      <c r="A50" s="15">
        <v>6601</v>
      </c>
      <c r="B50" s="13" t="s">
        <v>55</v>
      </c>
      <c r="C50" s="14">
        <v>485</v>
      </c>
      <c r="D50" s="7">
        <f t="shared" si="4"/>
        <v>39</v>
      </c>
      <c r="E50" s="28"/>
      <c r="F50" s="29">
        <f t="shared" si="7"/>
        <v>325844.99709414958</v>
      </c>
      <c r="G50" s="25">
        <v>1</v>
      </c>
      <c r="I50" s="25">
        <f t="shared" si="2"/>
        <v>162922.49854707479</v>
      </c>
      <c r="K50" s="35">
        <f t="shared" si="3"/>
        <v>162922.49854707479</v>
      </c>
      <c r="L50" s="7"/>
      <c r="M50" s="7"/>
      <c r="N50" s="7"/>
      <c r="Q50" s="7"/>
    </row>
    <row r="51" spans="1:18">
      <c r="A51" s="2">
        <v>6602</v>
      </c>
      <c r="B51" s="1" t="s">
        <v>56</v>
      </c>
      <c r="C51" s="8">
        <v>379</v>
      </c>
      <c r="D51" s="7">
        <f t="shared" si="4"/>
        <v>40</v>
      </c>
      <c r="E51" s="29"/>
      <c r="F51" s="29">
        <f t="shared" si="7"/>
        <v>313639.69876017049</v>
      </c>
      <c r="G51" s="25">
        <v>1</v>
      </c>
      <c r="I51" s="25">
        <f t="shared" si="2"/>
        <v>156819.84938008524</v>
      </c>
      <c r="K51" s="35">
        <f t="shared" si="3"/>
        <v>156819.84938008524</v>
      </c>
      <c r="L51" s="7"/>
      <c r="M51" s="7"/>
      <c r="N51" s="7"/>
      <c r="Q51" s="7"/>
    </row>
    <row r="52" spans="1:18">
      <c r="A52" s="15">
        <v>6612</v>
      </c>
      <c r="B52" s="13" t="s">
        <v>57</v>
      </c>
      <c r="C52" s="14">
        <v>1393</v>
      </c>
      <c r="D52" s="7">
        <f t="shared" si="4"/>
        <v>41</v>
      </c>
      <c r="E52" s="28"/>
      <c r="F52" s="29">
        <f t="shared" si="7"/>
        <v>430396.04320030997</v>
      </c>
      <c r="G52" s="25">
        <v>1</v>
      </c>
      <c r="I52" s="25">
        <f t="shared" si="2"/>
        <v>215198.02160015499</v>
      </c>
      <c r="K52" s="35">
        <f t="shared" si="3"/>
        <v>215198.02160015499</v>
      </c>
      <c r="L52" s="7"/>
      <c r="M52" s="7"/>
      <c r="N52" s="7"/>
      <c r="Q52" s="7"/>
    </row>
    <row r="53" spans="1:18">
      <c r="A53" s="15">
        <v>6709</v>
      </c>
      <c r="B53" s="13" t="s">
        <v>58</v>
      </c>
      <c r="C53" s="14">
        <v>592</v>
      </c>
      <c r="D53" s="7">
        <f t="shared" si="4"/>
        <v>42</v>
      </c>
      <c r="E53" s="28"/>
      <c r="F53" s="29">
        <f t="shared" si="7"/>
        <v>338165.43975203409</v>
      </c>
      <c r="G53" s="25">
        <v>1</v>
      </c>
      <c r="I53" s="25">
        <f t="shared" si="2"/>
        <v>169082.71987601704</v>
      </c>
      <c r="K53" s="35">
        <f t="shared" si="3"/>
        <v>169082.71987601704</v>
      </c>
      <c r="L53" s="7"/>
      <c r="M53" s="7"/>
      <c r="N53" s="7"/>
      <c r="Q53" s="7"/>
    </row>
    <row r="54" spans="1:18" ht="19.5" customHeight="1">
      <c r="A54" s="3" t="s">
        <v>59</v>
      </c>
      <c r="B54" s="4"/>
      <c r="C54" s="9">
        <f>SUM(C55:C58)</f>
        <v>11227</v>
      </c>
      <c r="E54" s="32"/>
      <c r="F54" s="29"/>
      <c r="K54" s="35"/>
      <c r="L54" s="7"/>
      <c r="M54" s="7"/>
      <c r="N54" s="7"/>
      <c r="Q54" s="7"/>
    </row>
    <row r="55" spans="1:18">
      <c r="A55" s="15">
        <v>7000</v>
      </c>
      <c r="B55" s="13" t="s">
        <v>60</v>
      </c>
      <c r="C55" s="14">
        <v>5208</v>
      </c>
      <c r="D55" s="7">
        <f>D53+1</f>
        <v>43</v>
      </c>
      <c r="E55" s="28"/>
      <c r="F55" s="29">
        <f>$F$3+C55/$C$85*($E$76-$F$3*$G$80)</f>
        <v>869671.63889965136</v>
      </c>
      <c r="G55" s="25">
        <v>1</v>
      </c>
      <c r="I55" s="25">
        <f t="shared" si="2"/>
        <v>434835.81944982568</v>
      </c>
      <c r="K55" s="35">
        <f t="shared" si="3"/>
        <v>434835.81944982568</v>
      </c>
      <c r="L55" s="7"/>
      <c r="M55" s="7"/>
      <c r="N55" s="7"/>
      <c r="Q55" s="7"/>
    </row>
    <row r="56" spans="1:18">
      <c r="A56" s="2">
        <v>7300</v>
      </c>
      <c r="B56" s="1" t="s">
        <v>61</v>
      </c>
      <c r="C56" s="8">
        <v>5262</v>
      </c>
      <c r="D56" s="7">
        <f t="shared" si="4"/>
        <v>44</v>
      </c>
      <c r="E56" s="29"/>
      <c r="F56" s="29">
        <f>$F$3+C56/$C$85*($E$76-$F$3*$G$80)</f>
        <v>875889.43239054631</v>
      </c>
      <c r="G56" s="25">
        <v>1</v>
      </c>
      <c r="I56" s="25">
        <f t="shared" si="2"/>
        <v>437944.71619527315</v>
      </c>
      <c r="K56" s="35">
        <f t="shared" si="3"/>
        <v>437944.71619527315</v>
      </c>
      <c r="L56" s="7"/>
      <c r="M56" s="35"/>
      <c r="N56" s="7"/>
      <c r="Q56" s="7"/>
      <c r="R56">
        <v>22500000</v>
      </c>
    </row>
    <row r="57" spans="1:18">
      <c r="A57" s="2"/>
      <c r="B57" s="13" t="s">
        <v>62</v>
      </c>
      <c r="C57" s="14">
        <v>96</v>
      </c>
      <c r="D57" s="7">
        <f t="shared" si="4"/>
        <v>45</v>
      </c>
      <c r="E57" s="28"/>
      <c r="F57" s="29">
        <f>$F$3+C57/$C$85*($E$76-$F$3*$G$80)</f>
        <v>281053.85509492445</v>
      </c>
      <c r="G57" s="25">
        <v>1</v>
      </c>
      <c r="I57" s="25">
        <f t="shared" si="2"/>
        <v>140526.92754746223</v>
      </c>
      <c r="K57" s="35">
        <f t="shared" si="3"/>
        <v>140526.92754746223</v>
      </c>
      <c r="L57" s="7"/>
      <c r="M57" s="7"/>
      <c r="N57" s="7"/>
      <c r="Q57" s="7"/>
    </row>
    <row r="58" spans="1:18">
      <c r="A58" s="15">
        <v>7502</v>
      </c>
      <c r="B58" s="1" t="s">
        <v>63</v>
      </c>
      <c r="C58" s="8">
        <v>661</v>
      </c>
      <c r="D58" s="7">
        <f t="shared" si="4"/>
        <v>46</v>
      </c>
      <c r="E58" s="29"/>
      <c r="F58" s="29">
        <f>$F$3+C58/$C$85*($E$76-$F$3*$G$80)</f>
        <v>346110.39810151106</v>
      </c>
      <c r="G58" s="25">
        <v>1</v>
      </c>
      <c r="I58" s="25">
        <f t="shared" si="2"/>
        <v>173055.19905075553</v>
      </c>
      <c r="K58" s="35">
        <f t="shared" si="3"/>
        <v>173055.19905075553</v>
      </c>
      <c r="L58" s="7"/>
      <c r="M58" s="7"/>
      <c r="N58" s="7"/>
      <c r="Q58" s="7"/>
    </row>
    <row r="59" spans="1:18" ht="20.25" customHeight="1">
      <c r="A59" s="3" t="s">
        <v>64</v>
      </c>
      <c r="B59" s="5"/>
      <c r="C59" s="9">
        <f>SUM(C60:C74)</f>
        <v>33805</v>
      </c>
      <c r="E59" s="30"/>
      <c r="F59" s="29"/>
      <c r="K59" s="35"/>
      <c r="L59" s="7"/>
      <c r="M59" s="7"/>
      <c r="N59" s="7"/>
      <c r="Q59" s="7"/>
    </row>
    <row r="60" spans="1:18">
      <c r="A60" s="15">
        <v>7708</v>
      </c>
      <c r="B60" s="13" t="s">
        <v>65</v>
      </c>
      <c r="C60" s="14">
        <v>2547</v>
      </c>
      <c r="D60" s="7">
        <f>D58+1</f>
        <v>47</v>
      </c>
      <c r="E60" s="28"/>
      <c r="F60" s="29">
        <f t="shared" ref="F60:F74" si="8">$F$3+C60/$C$85*($E$76-$F$3*$G$80)</f>
        <v>563272.59298721422</v>
      </c>
      <c r="G60" s="25">
        <v>1</v>
      </c>
      <c r="I60" s="25">
        <f t="shared" si="2"/>
        <v>281636.29649360711</v>
      </c>
      <c r="K60" s="35">
        <f t="shared" si="3"/>
        <v>281636.29649360711</v>
      </c>
      <c r="L60" s="7"/>
      <c r="M60" s="7"/>
      <c r="N60" s="7"/>
      <c r="Q60" s="7"/>
    </row>
    <row r="61" spans="1:18">
      <c r="A61" s="2">
        <v>8000</v>
      </c>
      <c r="B61" s="1" t="s">
        <v>66</v>
      </c>
      <c r="C61" s="8">
        <v>4523</v>
      </c>
      <c r="D61" s="7">
        <f t="shared" si="4"/>
        <v>48</v>
      </c>
      <c r="E61" s="29"/>
      <c r="F61" s="29">
        <f t="shared" si="8"/>
        <v>790797.77702440904</v>
      </c>
      <c r="G61" s="25">
        <v>1</v>
      </c>
      <c r="I61" s="25">
        <f t="shared" si="2"/>
        <v>395398.88851220452</v>
      </c>
      <c r="K61" s="35">
        <f t="shared" si="3"/>
        <v>395398.88851220452</v>
      </c>
      <c r="L61" s="7"/>
      <c r="M61" s="7"/>
      <c r="N61" s="7"/>
      <c r="O61" s="7"/>
      <c r="P61" s="7"/>
      <c r="Q61" s="7"/>
    </row>
    <row r="62" spans="1:18">
      <c r="A62" s="15">
        <v>8200</v>
      </c>
      <c r="B62" s="13" t="s">
        <v>67</v>
      </c>
      <c r="C62" s="14">
        <v>11239</v>
      </c>
      <c r="D62" s="7">
        <f t="shared" si="4"/>
        <v>49</v>
      </c>
      <c r="E62" s="28"/>
      <c r="F62" s="29">
        <f t="shared" si="8"/>
        <v>1564107.0563734986</v>
      </c>
      <c r="G62" s="25">
        <v>1</v>
      </c>
      <c r="I62" s="25">
        <f t="shared" si="2"/>
        <v>782053.52818674932</v>
      </c>
      <c r="K62" s="35">
        <f t="shared" si="3"/>
        <v>782053.52818674932</v>
      </c>
      <c r="L62" s="7"/>
      <c r="M62" s="7"/>
      <c r="N62" s="7"/>
      <c r="O62" s="7"/>
      <c r="P62" s="7"/>
      <c r="Q62" s="7"/>
    </row>
    <row r="63" spans="1:18">
      <c r="A63" s="2">
        <v>8508</v>
      </c>
      <c r="B63" s="1" t="s">
        <v>68</v>
      </c>
      <c r="C63" s="8">
        <v>877</v>
      </c>
      <c r="D63" s="7">
        <f t="shared" si="4"/>
        <v>50</v>
      </c>
      <c r="E63" s="29"/>
      <c r="F63" s="29">
        <f t="shared" si="8"/>
        <v>370981.57206509105</v>
      </c>
      <c r="G63" s="25">
        <v>1</v>
      </c>
      <c r="I63" s="25">
        <f t="shared" si="2"/>
        <v>185490.78603254553</v>
      </c>
      <c r="K63" s="35">
        <f t="shared" si="3"/>
        <v>185490.78603254553</v>
      </c>
      <c r="L63" s="7"/>
      <c r="M63" s="7"/>
      <c r="N63" s="7"/>
      <c r="O63" s="7"/>
      <c r="P63" s="7"/>
      <c r="Q63" s="7"/>
    </row>
    <row r="64" spans="1:18">
      <c r="A64" s="15">
        <v>8509</v>
      </c>
      <c r="B64" s="13" t="s">
        <v>69</v>
      </c>
      <c r="C64" s="14">
        <v>680</v>
      </c>
      <c r="D64" s="7">
        <f t="shared" si="4"/>
        <v>51</v>
      </c>
      <c r="E64" s="28"/>
      <c r="F64" s="29">
        <f t="shared" si="8"/>
        <v>348298.14025571482</v>
      </c>
      <c r="G64" s="25">
        <v>1</v>
      </c>
      <c r="I64" s="25">
        <f t="shared" si="2"/>
        <v>174149.07012785741</v>
      </c>
      <c r="K64" s="35">
        <f t="shared" si="3"/>
        <v>174149.07012785741</v>
      </c>
      <c r="L64" s="7"/>
      <c r="M64" s="7"/>
      <c r="N64" s="7"/>
      <c r="O64" s="7"/>
      <c r="P64" s="7"/>
      <c r="Q64" s="7"/>
    </row>
    <row r="65" spans="1:17">
      <c r="A65" s="2">
        <v>8610</v>
      </c>
      <c r="B65" s="1" t="s">
        <v>70</v>
      </c>
      <c r="C65" s="8">
        <v>295</v>
      </c>
      <c r="D65" s="7">
        <f t="shared" si="4"/>
        <v>52</v>
      </c>
      <c r="E65" s="29"/>
      <c r="F65" s="29">
        <f t="shared" si="8"/>
        <v>303967.57555211161</v>
      </c>
      <c r="G65" s="25">
        <v>1</v>
      </c>
      <c r="I65" s="25">
        <f t="shared" si="2"/>
        <v>151983.7877760558</v>
      </c>
      <c r="K65" s="35">
        <f t="shared" si="3"/>
        <v>151983.7877760558</v>
      </c>
      <c r="L65" s="7"/>
      <c r="M65" s="7"/>
      <c r="N65" s="7"/>
      <c r="O65" s="7"/>
      <c r="P65" s="7"/>
      <c r="Q65" s="7"/>
    </row>
    <row r="66" spans="1:17">
      <c r="A66" s="15">
        <v>8613</v>
      </c>
      <c r="B66" s="13" t="s">
        <v>71</v>
      </c>
      <c r="C66" s="14">
        <v>2035</v>
      </c>
      <c r="D66" s="7">
        <f t="shared" si="4"/>
        <v>53</v>
      </c>
      <c r="E66" s="28"/>
      <c r="F66" s="29">
        <f t="shared" si="8"/>
        <v>504318.69914761721</v>
      </c>
      <c r="G66" s="25">
        <v>1</v>
      </c>
      <c r="I66" s="25">
        <f t="shared" si="2"/>
        <v>252159.34957380861</v>
      </c>
      <c r="K66" s="35">
        <f t="shared" si="3"/>
        <v>252159.34957380861</v>
      </c>
      <c r="L66" s="7"/>
      <c r="M66" s="7"/>
      <c r="N66" s="7"/>
      <c r="O66" s="7"/>
      <c r="P66" s="7"/>
      <c r="Q66" s="7"/>
    </row>
    <row r="67" spans="1:17">
      <c r="A67" s="2">
        <v>8614</v>
      </c>
      <c r="B67" s="1" t="s">
        <v>72</v>
      </c>
      <c r="C67" s="8">
        <v>1866</v>
      </c>
      <c r="D67" s="7">
        <f t="shared" si="4"/>
        <v>54</v>
      </c>
      <c r="E67" s="29"/>
      <c r="F67" s="29">
        <f t="shared" si="8"/>
        <v>484859.30840759398</v>
      </c>
      <c r="G67" s="25">
        <v>1</v>
      </c>
      <c r="I67" s="25">
        <f t="shared" si="2"/>
        <v>242429.65420379699</v>
      </c>
      <c r="K67" s="35">
        <f t="shared" si="3"/>
        <v>242429.65420379699</v>
      </c>
      <c r="L67" s="7"/>
      <c r="M67" s="7"/>
      <c r="N67" s="7"/>
      <c r="O67" s="7"/>
      <c r="P67" s="7"/>
      <c r="Q67" s="7"/>
    </row>
    <row r="68" spans="1:17">
      <c r="A68" s="15">
        <v>8710</v>
      </c>
      <c r="B68" s="13" t="s">
        <v>73</v>
      </c>
      <c r="C68" s="14">
        <v>874</v>
      </c>
      <c r="D68" s="7">
        <f t="shared" si="4"/>
        <v>55</v>
      </c>
      <c r="E68" s="28"/>
      <c r="F68" s="29">
        <f t="shared" si="8"/>
        <v>370636.13909337466</v>
      </c>
      <c r="G68" s="25">
        <v>1</v>
      </c>
      <c r="I68" s="25">
        <f t="shared" si="2"/>
        <v>185318.06954668733</v>
      </c>
      <c r="K68" s="35">
        <f t="shared" si="3"/>
        <v>185318.06954668733</v>
      </c>
      <c r="L68" s="7"/>
      <c r="M68" s="7"/>
      <c r="N68" s="7"/>
      <c r="O68" s="7"/>
      <c r="P68" s="7"/>
      <c r="Q68" s="7"/>
    </row>
    <row r="69" spans="1:17">
      <c r="A69" s="2">
        <v>8716</v>
      </c>
      <c r="B69" s="1" t="s">
        <v>74</v>
      </c>
      <c r="C69" s="8">
        <v>3196</v>
      </c>
      <c r="D69" s="7">
        <f t="shared" si="4"/>
        <v>56</v>
      </c>
      <c r="E69" s="29"/>
      <c r="F69" s="29">
        <f t="shared" si="8"/>
        <v>638001.25920185982</v>
      </c>
      <c r="G69" s="25">
        <v>1</v>
      </c>
      <c r="I69" s="25">
        <f t="shared" si="2"/>
        <v>319000.62960092991</v>
      </c>
      <c r="K69" s="35">
        <f t="shared" si="3"/>
        <v>319000.62960092991</v>
      </c>
      <c r="L69" s="7"/>
      <c r="M69" s="7"/>
      <c r="N69" s="7"/>
      <c r="O69" s="7"/>
      <c r="P69" s="7"/>
      <c r="Q69" s="7"/>
    </row>
    <row r="70" spans="1:17">
      <c r="A70" s="15">
        <v>8717</v>
      </c>
      <c r="B70" s="13" t="s">
        <v>75</v>
      </c>
      <c r="C70" s="14">
        <v>2573</v>
      </c>
      <c r="D70" s="7">
        <f t="shared" si="4"/>
        <v>57</v>
      </c>
      <c r="E70" s="28"/>
      <c r="F70" s="29">
        <f t="shared" si="8"/>
        <v>566266.34540875629</v>
      </c>
      <c r="G70" s="25">
        <v>1</v>
      </c>
      <c r="I70" s="25">
        <f t="shared" ref="I70:I74" si="9">+F70/2</f>
        <v>283133.17270437814</v>
      </c>
      <c r="K70" s="35">
        <f t="shared" ref="K70:K74" si="10">+F70-I70</f>
        <v>283133.17270437814</v>
      </c>
      <c r="L70" s="7"/>
      <c r="M70" s="7"/>
      <c r="N70" s="7"/>
      <c r="O70" s="7"/>
      <c r="P70" s="7"/>
      <c r="Q70" s="7"/>
    </row>
    <row r="71" spans="1:17">
      <c r="A71" s="2">
        <v>8719</v>
      </c>
      <c r="B71" s="1" t="s">
        <v>76</v>
      </c>
      <c r="C71" s="8">
        <v>535</v>
      </c>
      <c r="D71" s="7">
        <f t="shared" si="4"/>
        <v>58</v>
      </c>
      <c r="E71" s="29"/>
      <c r="F71" s="29">
        <f t="shared" si="8"/>
        <v>331602.21328942268</v>
      </c>
      <c r="G71" s="25">
        <v>1</v>
      </c>
      <c r="I71" s="25">
        <f t="shared" si="9"/>
        <v>165801.10664471134</v>
      </c>
      <c r="K71" s="35">
        <f t="shared" si="10"/>
        <v>165801.10664471134</v>
      </c>
      <c r="L71" s="7"/>
      <c r="M71" s="7"/>
      <c r="N71" s="7"/>
      <c r="O71" s="7"/>
      <c r="P71" s="7"/>
      <c r="Q71" s="7"/>
    </row>
    <row r="72" spans="1:17">
      <c r="A72" s="15">
        <v>8720</v>
      </c>
      <c r="B72" s="13" t="s">
        <v>77</v>
      </c>
      <c r="C72" s="14">
        <v>577</v>
      </c>
      <c r="D72" s="7">
        <f t="shared" si="4"/>
        <v>59</v>
      </c>
      <c r="E72" s="28"/>
      <c r="F72" s="29">
        <f t="shared" si="8"/>
        <v>336438.27489345218</v>
      </c>
      <c r="G72" s="25">
        <v>1</v>
      </c>
      <c r="I72" s="25">
        <f t="shared" si="9"/>
        <v>168219.13744672609</v>
      </c>
      <c r="K72" s="35">
        <f t="shared" si="10"/>
        <v>168219.13744672609</v>
      </c>
      <c r="L72" s="7"/>
      <c r="M72" s="7"/>
      <c r="N72" s="7"/>
      <c r="O72" s="7"/>
      <c r="P72" s="7"/>
      <c r="Q72" s="7"/>
    </row>
    <row r="73" spans="1:17">
      <c r="A73" s="2">
        <v>8721</v>
      </c>
      <c r="B73" s="1" t="s">
        <v>78</v>
      </c>
      <c r="C73" s="8">
        <v>1280</v>
      </c>
      <c r="D73" s="7">
        <f t="shared" ref="D73:D74" si="11">D72+1</f>
        <v>60</v>
      </c>
      <c r="E73" s="29"/>
      <c r="F73" s="29">
        <f t="shared" si="8"/>
        <v>417384.73459899263</v>
      </c>
      <c r="G73" s="25">
        <v>1</v>
      </c>
      <c r="I73" s="25">
        <f t="shared" si="9"/>
        <v>208692.36729949631</v>
      </c>
      <c r="K73" s="35">
        <f t="shared" si="10"/>
        <v>208692.36729949631</v>
      </c>
      <c r="L73" s="7"/>
      <c r="M73" s="7"/>
      <c r="N73" s="7"/>
      <c r="O73" s="7"/>
      <c r="P73" s="7"/>
      <c r="Q73" s="7"/>
    </row>
    <row r="74" spans="1:17">
      <c r="A74" s="15">
        <v>8722</v>
      </c>
      <c r="B74" s="13" t="s">
        <v>79</v>
      </c>
      <c r="C74" s="14">
        <v>708</v>
      </c>
      <c r="D74" s="7">
        <f t="shared" si="11"/>
        <v>61</v>
      </c>
      <c r="E74" s="28"/>
      <c r="F74" s="29">
        <f t="shared" si="8"/>
        <v>351522.18132506777</v>
      </c>
      <c r="G74" s="25">
        <v>1</v>
      </c>
      <c r="I74" s="25">
        <f t="shared" si="9"/>
        <v>175761.09066253388</v>
      </c>
      <c r="K74" s="35">
        <f t="shared" si="10"/>
        <v>175761.09066253388</v>
      </c>
      <c r="L74" s="7"/>
      <c r="M74" s="7"/>
      <c r="N74" s="7"/>
      <c r="O74" s="7"/>
      <c r="P74" s="7"/>
      <c r="Q74" s="7"/>
    </row>
    <row r="75" spans="1:17" ht="8.25" customHeight="1">
      <c r="A75" s="2"/>
      <c r="B75" s="1"/>
      <c r="C75" s="8"/>
    </row>
    <row r="76" spans="1:17" ht="15.95" thickBot="1">
      <c r="A76" s="19" t="s">
        <v>80</v>
      </c>
      <c r="B76" s="20"/>
      <c r="C76" s="21">
        <f>C59+C54+C43+C37+C28+C18+C13+C5</f>
        <v>387651</v>
      </c>
      <c r="E76" s="26">
        <v>45000000</v>
      </c>
      <c r="F76" s="26">
        <f>SUM(F7:F74)</f>
        <v>45000000.00000003</v>
      </c>
      <c r="I76" s="26">
        <f>SUM(I7:I74)</f>
        <v>22500000.000000015</v>
      </c>
      <c r="K76" s="26">
        <f>SUM(K7:K74)</f>
        <v>22500000.000000015</v>
      </c>
      <c r="M76" s="40"/>
      <c r="O76" s="40"/>
    </row>
    <row r="77" spans="1:17" ht="1.5" customHeight="1" thickTop="1">
      <c r="A77" s="2"/>
      <c r="B77" s="1"/>
      <c r="C77" s="7"/>
    </row>
    <row r="78" spans="1:17">
      <c r="A78" s="22" t="s">
        <v>81</v>
      </c>
      <c r="B78" s="1"/>
      <c r="C78" s="7"/>
      <c r="M78" s="40"/>
    </row>
    <row r="79" spans="1:17">
      <c r="A79" s="2"/>
      <c r="B79" s="1"/>
      <c r="C79" s="7"/>
    </row>
    <row r="80" spans="1:17">
      <c r="A80" s="2"/>
      <c r="B80" s="1"/>
      <c r="C80" s="7"/>
      <c r="F80" s="33"/>
      <c r="G80" s="25">
        <v>61</v>
      </c>
    </row>
    <row r="81" spans="1:3">
      <c r="A81" s="2"/>
      <c r="B81" s="1"/>
      <c r="C81" s="7"/>
    </row>
    <row r="82" spans="1:3">
      <c r="A82" s="2"/>
      <c r="B82" s="1"/>
      <c r="C82" s="7"/>
    </row>
    <row r="83" spans="1:3">
      <c r="A83" s="2"/>
      <c r="B83" s="1"/>
      <c r="C83" s="7"/>
    </row>
    <row r="84" spans="1:3">
      <c r="A84" s="2"/>
      <c r="B84" s="1"/>
      <c r="C84" s="7"/>
    </row>
    <row r="85" spans="1:3" ht="29.1">
      <c r="A85" s="2"/>
      <c r="B85" s="34" t="s">
        <v>82</v>
      </c>
      <c r="C85" s="35">
        <f>C76-C6</f>
        <v>247776</v>
      </c>
    </row>
    <row r="86" spans="1:3">
      <c r="A86" s="2"/>
      <c r="B86" s="1"/>
      <c r="C86" s="7"/>
    </row>
    <row r="87" spans="1:3">
      <c r="A87" s="2"/>
      <c r="B87" s="1"/>
      <c r="C87" s="7"/>
    </row>
    <row r="88" spans="1:3">
      <c r="A88" s="2"/>
      <c r="B88" s="1"/>
      <c r="C88" s="7"/>
    </row>
    <row r="89" spans="1:3">
      <c r="A89" s="2"/>
      <c r="B89" s="1"/>
      <c r="C89" s="7"/>
    </row>
    <row r="90" spans="1:3">
      <c r="A90" s="2"/>
      <c r="B90" s="1"/>
      <c r="C90" s="7"/>
    </row>
    <row r="91" spans="1:3">
      <c r="A91" s="2"/>
      <c r="B91" s="1"/>
      <c r="C91" s="7"/>
    </row>
    <row r="92" spans="1:3">
      <c r="A92" s="2"/>
      <c r="B92" s="1"/>
      <c r="C92" s="7"/>
    </row>
    <row r="93" spans="1:3">
      <c r="A93" s="2"/>
      <c r="B93" s="1"/>
      <c r="C93" s="7"/>
    </row>
    <row r="94" spans="1:3">
      <c r="A94" s="2"/>
      <c r="B94" s="1"/>
      <c r="C94" s="7"/>
    </row>
    <row r="95" spans="1:3">
      <c r="A95" s="2"/>
      <c r="B95" s="1"/>
      <c r="C95" s="7"/>
    </row>
    <row r="96" spans="1:3">
      <c r="A96" s="2"/>
      <c r="B96" s="1"/>
      <c r="C96" s="7"/>
    </row>
    <row r="97" spans="1:3">
      <c r="A97" s="2"/>
      <c r="B97" s="1"/>
      <c r="C97" s="7"/>
    </row>
    <row r="98" spans="1:3">
      <c r="A98" s="2"/>
      <c r="B98" s="1"/>
      <c r="C98" s="7"/>
    </row>
    <row r="99" spans="1:3">
      <c r="A99" s="2"/>
      <c r="B99" s="1"/>
      <c r="C99" s="7"/>
    </row>
    <row r="100" spans="1:3">
      <c r="A100" s="2"/>
      <c r="B100" s="1"/>
      <c r="C100" s="7"/>
    </row>
    <row r="101" spans="1:3">
      <c r="A101" s="2"/>
      <c r="B101" s="1"/>
      <c r="C101" s="7"/>
    </row>
    <row r="102" spans="1:3">
      <c r="A102" s="2"/>
      <c r="B102" s="1"/>
      <c r="C102" s="7"/>
    </row>
    <row r="103" spans="1:3">
      <c r="A103" s="2"/>
      <c r="B103" s="1"/>
    </row>
    <row r="104" spans="1:3">
      <c r="A104" s="2"/>
      <c r="B104" s="1"/>
    </row>
    <row r="105" spans="1:3">
      <c r="A105" s="2"/>
      <c r="B105" s="1"/>
    </row>
    <row r="106" spans="1:3">
      <c r="A106" s="2"/>
      <c r="B106" s="1"/>
    </row>
    <row r="107" spans="1:3">
      <c r="A107" s="2"/>
      <c r="B107" s="1"/>
    </row>
    <row r="108" spans="1:3">
      <c r="A108" s="2"/>
      <c r="B108" s="1"/>
    </row>
    <row r="109" spans="1:3">
      <c r="A109" s="2"/>
      <c r="B109" s="1"/>
    </row>
    <row r="110" spans="1:3">
      <c r="A110" s="2"/>
      <c r="B11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F582A-B56A-4231-BB21-FA91094D5FCA}">
  <sheetPr>
    <pageSetUpPr fitToPage="1"/>
  </sheetPr>
  <dimension ref="A1:AF160"/>
  <sheetViews>
    <sheetView tabSelected="1" zoomScale="60" zoomScaleNormal="60" workbookViewId="0">
      <pane xSplit="5" ySplit="7" topLeftCell="F54" activePane="bottomRight" state="frozen"/>
      <selection pane="bottomRight" activeCell="Y8" sqref="Y8:Y80"/>
      <selection pane="bottomLeft" activeCell="A8" sqref="A8"/>
      <selection pane="topRight" activeCell="F1" sqref="F1"/>
    </sheetView>
  </sheetViews>
  <sheetFormatPr defaultColWidth="9.140625" defaultRowHeight="14.45"/>
  <cols>
    <col min="1" max="1" width="12.140625" customWidth="1"/>
    <col min="2" max="2" width="27.5703125" bestFit="1" customWidth="1"/>
    <col min="3" max="3" width="26" bestFit="1" customWidth="1"/>
    <col min="4" max="4" width="2.85546875" bestFit="1" customWidth="1"/>
    <col min="5" max="5" width="17.5703125" bestFit="1" customWidth="1"/>
    <col min="6" max="6" width="44.85546875" customWidth="1"/>
    <col min="7" max="7" width="9.85546875" bestFit="1" customWidth="1"/>
    <col min="8" max="8" width="10.85546875" customWidth="1"/>
    <col min="9" max="9" width="9.85546875" bestFit="1" customWidth="1"/>
    <col min="10" max="10" width="14.7109375" bestFit="1" customWidth="1"/>
    <col min="11" max="11" width="9.85546875" bestFit="1" customWidth="1"/>
    <col min="12" max="12" width="14.7109375" bestFit="1" customWidth="1"/>
    <col min="13" max="13" width="9.85546875" bestFit="1" customWidth="1"/>
    <col min="14" max="14" width="11.140625" customWidth="1"/>
    <col min="15" max="15" width="9.85546875" bestFit="1" customWidth="1"/>
    <col min="16" max="16" width="11.140625" customWidth="1"/>
    <col min="17" max="17" width="9.85546875" hidden="1" customWidth="1"/>
    <col min="18" max="19" width="11.85546875" hidden="1" customWidth="1"/>
    <col min="20" max="20" width="10.85546875" hidden="1" customWidth="1"/>
    <col min="21" max="21" width="12.7109375" hidden="1" customWidth="1"/>
    <col min="22" max="22" width="13.28515625" hidden="1" customWidth="1"/>
    <col min="23" max="23" width="13.42578125" bestFit="1" customWidth="1"/>
    <col min="24" max="24" width="13.42578125" customWidth="1"/>
    <col min="25" max="25" width="19.7109375" customWidth="1"/>
    <col min="26" max="26" width="2.85546875" customWidth="1"/>
    <col min="27" max="27" width="0" hidden="1" customWidth="1"/>
    <col min="28" max="28" width="25" style="115" customWidth="1"/>
    <col min="29" max="29" width="20.85546875" style="116" customWidth="1"/>
    <col min="30" max="30" width="19.140625" style="116" customWidth="1"/>
  </cols>
  <sheetData>
    <row r="1" spans="1:30" ht="78" customHeight="1">
      <c r="A1" s="41"/>
      <c r="B1" s="41"/>
      <c r="C1" s="41"/>
      <c r="D1" s="41"/>
      <c r="E1" s="41"/>
      <c r="F1" s="158" t="s">
        <v>83</v>
      </c>
      <c r="G1" s="159" t="s">
        <v>84</v>
      </c>
      <c r="H1" s="159"/>
      <c r="I1" s="159"/>
      <c r="J1" s="159"/>
      <c r="K1" s="159"/>
      <c r="L1" s="159"/>
      <c r="M1" s="159"/>
      <c r="N1" s="159"/>
      <c r="O1" s="160" t="s">
        <v>85</v>
      </c>
      <c r="P1" s="161"/>
      <c r="Q1" s="113"/>
      <c r="R1" s="113"/>
      <c r="S1" s="113"/>
      <c r="T1" s="113"/>
      <c r="U1" s="113"/>
      <c r="V1" s="113"/>
      <c r="W1" s="129"/>
      <c r="X1" s="129"/>
      <c r="Y1" s="109" t="s">
        <v>86</v>
      </c>
      <c r="Z1" s="41"/>
      <c r="AB1" s="162" t="s">
        <v>87</v>
      </c>
      <c r="AC1" s="163"/>
      <c r="AD1" s="163"/>
    </row>
    <row r="2" spans="1:30" ht="56.1" customHeight="1">
      <c r="A2" s="143" t="s">
        <v>88</v>
      </c>
      <c r="B2" s="143"/>
      <c r="C2" s="143"/>
      <c r="D2" s="42"/>
      <c r="E2" s="43"/>
      <c r="F2" s="44"/>
      <c r="G2" s="127">
        <f>C80</f>
        <v>387651</v>
      </c>
      <c r="H2" s="127">
        <f>C80-C8</f>
        <v>247776</v>
      </c>
      <c r="I2" s="128"/>
      <c r="J2" s="128"/>
      <c r="K2" s="128"/>
      <c r="L2" s="128"/>
      <c r="M2" s="128"/>
      <c r="N2" s="128"/>
      <c r="O2" s="46"/>
      <c r="P2" s="46"/>
      <c r="Q2" s="46"/>
      <c r="R2" s="46"/>
      <c r="S2" s="46"/>
      <c r="T2" s="46"/>
      <c r="U2" s="46"/>
      <c r="V2" s="46"/>
      <c r="W2" s="130"/>
      <c r="X2" s="130"/>
      <c r="Y2" s="110"/>
      <c r="Z2" s="41"/>
      <c r="AB2" s="141"/>
      <c r="AC2" s="142"/>
      <c r="AD2" s="142"/>
    </row>
    <row r="3" spans="1:30" ht="14.45" customHeight="1">
      <c r="A3" s="47"/>
      <c r="B3" s="42"/>
      <c r="C3" s="42"/>
      <c r="D3" s="42"/>
      <c r="E3" s="43"/>
      <c r="F3" s="44"/>
      <c r="G3" s="144">
        <v>5000000</v>
      </c>
      <c r="H3" s="145"/>
      <c r="I3" s="144">
        <v>3500000</v>
      </c>
      <c r="J3" s="145"/>
      <c r="K3" s="144">
        <v>6000000</v>
      </c>
      <c r="L3" s="145"/>
      <c r="M3" s="144">
        <v>12000000</v>
      </c>
      <c r="N3" s="145"/>
      <c r="O3" s="146">
        <v>3360538</v>
      </c>
      <c r="P3" s="147"/>
      <c r="Q3" s="146"/>
      <c r="R3" s="147"/>
      <c r="S3" s="146"/>
      <c r="T3" s="147"/>
      <c r="U3" s="148"/>
      <c r="V3" s="149"/>
      <c r="W3" s="131"/>
      <c r="X3" s="132"/>
      <c r="Y3" s="111"/>
      <c r="Z3" s="41"/>
    </row>
    <row r="4" spans="1:30" ht="140.25" customHeight="1">
      <c r="A4" s="42"/>
      <c r="B4" s="42"/>
      <c r="C4" s="42"/>
      <c r="D4" s="42"/>
      <c r="E4" s="43"/>
      <c r="F4" s="44">
        <v>270000</v>
      </c>
      <c r="G4" s="154" t="s">
        <v>89</v>
      </c>
      <c r="H4" s="155"/>
      <c r="I4" s="154" t="s">
        <v>90</v>
      </c>
      <c r="J4" s="155"/>
      <c r="K4" s="154" t="s">
        <v>91</v>
      </c>
      <c r="L4" s="155"/>
      <c r="M4" s="154" t="s">
        <v>92</v>
      </c>
      <c r="N4" s="155"/>
      <c r="O4" s="150" t="s">
        <v>93</v>
      </c>
      <c r="P4" s="151"/>
      <c r="Q4" s="150"/>
      <c r="R4" s="151"/>
      <c r="S4" s="150"/>
      <c r="T4" s="151"/>
      <c r="U4" s="156"/>
      <c r="V4" s="157"/>
      <c r="W4" s="152" t="s">
        <v>94</v>
      </c>
      <c r="X4" s="153"/>
      <c r="Y4" s="164" t="s">
        <v>95</v>
      </c>
      <c r="Z4" s="41"/>
      <c r="AB4" s="117" t="s">
        <v>96</v>
      </c>
      <c r="AC4" s="118" t="s">
        <v>97</v>
      </c>
      <c r="AD4" s="118" t="s">
        <v>98</v>
      </c>
    </row>
    <row r="5" spans="1:30" ht="11.25" hidden="1" customHeight="1">
      <c r="A5" s="42"/>
      <c r="B5" s="42"/>
      <c r="C5" s="42"/>
      <c r="D5" s="42"/>
      <c r="E5" s="43"/>
      <c r="F5" s="44"/>
      <c r="G5" s="119"/>
      <c r="H5" s="120"/>
      <c r="I5" s="119"/>
      <c r="J5" s="120"/>
      <c r="K5" s="119"/>
      <c r="L5" s="120"/>
      <c r="M5" s="119"/>
      <c r="N5" s="120"/>
      <c r="O5" s="48"/>
      <c r="P5" s="49"/>
      <c r="Q5" s="48"/>
      <c r="R5" s="49"/>
      <c r="S5" s="48"/>
      <c r="T5" s="50"/>
      <c r="U5" s="101"/>
      <c r="V5" s="102"/>
      <c r="W5" s="133"/>
      <c r="X5" s="134"/>
      <c r="Y5" s="112"/>
      <c r="Z5" s="41"/>
    </row>
    <row r="6" spans="1:30" ht="15.75">
      <c r="A6" s="51" t="s">
        <v>2</v>
      </c>
      <c r="B6" s="52" t="s">
        <v>3</v>
      </c>
      <c r="C6" s="53" t="s">
        <v>99</v>
      </c>
      <c r="D6" s="42"/>
      <c r="E6" s="54"/>
      <c r="F6" s="55" t="s">
        <v>100</v>
      </c>
      <c r="G6" s="121" t="s">
        <v>101</v>
      </c>
      <c r="H6" s="122"/>
      <c r="I6" s="121"/>
      <c r="J6" s="122"/>
      <c r="K6" s="121"/>
      <c r="L6" s="122"/>
      <c r="M6" s="121"/>
      <c r="N6" s="122"/>
      <c r="O6" s="56"/>
      <c r="P6" s="57"/>
      <c r="Q6" s="56"/>
      <c r="R6" s="57"/>
      <c r="S6" s="56"/>
      <c r="T6" s="57"/>
      <c r="U6" s="103"/>
      <c r="V6" s="104"/>
      <c r="W6" s="135"/>
      <c r="X6" s="130"/>
      <c r="Y6" s="112"/>
      <c r="Z6" s="41"/>
    </row>
    <row r="7" spans="1:30" ht="15.6">
      <c r="A7" s="58" t="s">
        <v>9</v>
      </c>
      <c r="B7" s="59"/>
      <c r="C7" s="60">
        <f>SUM(C8:C14)</f>
        <v>247533</v>
      </c>
      <c r="D7" s="42"/>
      <c r="E7" s="61">
        <f>SUM(E8:E78)</f>
        <v>44999999.999999993</v>
      </c>
      <c r="F7" s="62">
        <f>SUM(F8:F78)</f>
        <v>45000000.00000003</v>
      </c>
      <c r="G7" s="121"/>
      <c r="H7" s="122"/>
      <c r="I7" s="121"/>
      <c r="J7" s="122"/>
      <c r="K7" s="121"/>
      <c r="L7" s="122"/>
      <c r="M7" s="121"/>
      <c r="N7" s="122"/>
      <c r="O7" s="56"/>
      <c r="P7" s="57"/>
      <c r="Q7" s="56"/>
      <c r="R7" s="57"/>
      <c r="S7" s="56"/>
      <c r="T7" s="57"/>
      <c r="U7" s="103"/>
      <c r="V7" s="104"/>
      <c r="W7" s="135"/>
      <c r="X7" s="130"/>
      <c r="Y7" s="112"/>
      <c r="Z7" s="41"/>
    </row>
    <row r="8" spans="1:30" ht="15">
      <c r="A8" s="63" t="s">
        <v>10</v>
      </c>
      <c r="B8" s="64" t="s">
        <v>11</v>
      </c>
      <c r="C8" s="65">
        <v>139875</v>
      </c>
      <c r="D8" s="42">
        <v>1</v>
      </c>
      <c r="E8" s="66">
        <f>C8/$C$80*$E$80</f>
        <v>16237221.108677652</v>
      </c>
      <c r="F8" s="67"/>
      <c r="G8" s="123"/>
      <c r="H8" s="122"/>
      <c r="I8" s="123"/>
      <c r="J8" s="122"/>
      <c r="K8" s="123"/>
      <c r="L8" s="122"/>
      <c r="M8" s="123"/>
      <c r="N8" s="122"/>
      <c r="O8" s="68"/>
      <c r="P8" s="57"/>
      <c r="Q8" s="68"/>
      <c r="R8" s="57"/>
      <c r="S8" s="68"/>
      <c r="T8" s="46"/>
      <c r="U8" s="105"/>
      <c r="V8" s="104"/>
      <c r="W8" s="136"/>
      <c r="X8" s="130"/>
      <c r="Y8" s="169"/>
      <c r="Z8" s="41"/>
      <c r="AB8" s="115">
        <f>N8+T8</f>
        <v>0</v>
      </c>
    </row>
    <row r="9" spans="1:30" ht="15">
      <c r="A9" s="69">
        <v>1000</v>
      </c>
      <c r="B9" s="70" t="s">
        <v>12</v>
      </c>
      <c r="C9" s="71">
        <v>39810</v>
      </c>
      <c r="D9" s="42">
        <f t="shared" ref="D9:D14" si="0">D8+1</f>
        <v>2</v>
      </c>
      <c r="E9" s="72">
        <f t="shared" ref="E9:E14" si="1">C9/$C$80*$E$80</f>
        <v>4621295.9595099716</v>
      </c>
      <c r="F9" s="73">
        <f>$F$4+C9/($C$80-139875)*($E$80-$F$4*61)</f>
        <v>4853895.534676482</v>
      </c>
      <c r="G9" s="123"/>
      <c r="H9" s="124">
        <f t="shared" ref="H9:H14" si="2">($G$3/$H$2)*C9</f>
        <v>803346.57109647419</v>
      </c>
      <c r="I9" s="123"/>
      <c r="J9" s="124">
        <f t="shared" ref="J9:J14" si="3">($I$3/$H$2)*C9</f>
        <v>562342.59976753197</v>
      </c>
      <c r="K9" s="123"/>
      <c r="L9" s="124">
        <f>($K$3/$H$2)*C9</f>
        <v>964015.88531576912</v>
      </c>
      <c r="M9" s="124"/>
      <c r="N9" s="124">
        <f>($M$3/$H$2)*C9</f>
        <v>1928031.7706315382</v>
      </c>
      <c r="O9" s="68"/>
      <c r="P9" s="74"/>
      <c r="Q9" s="68"/>
      <c r="R9" s="74">
        <f t="shared" ref="R9:R14" si="4">($Q$3/$H$2)*C9</f>
        <v>0</v>
      </c>
      <c r="S9" s="68"/>
      <c r="T9" s="45">
        <f>($S$3/$H$2)*C9</f>
        <v>0</v>
      </c>
      <c r="U9" s="105"/>
      <c r="V9" s="108">
        <f>($U$3/$H$2)*C9</f>
        <v>0</v>
      </c>
      <c r="W9" s="136"/>
      <c r="X9" s="137">
        <f>T9+R9+P9+N9+L9+J9+H9+V9</f>
        <v>4257736.8268113136</v>
      </c>
      <c r="Y9" s="170">
        <f>F9+X9</f>
        <v>9111632.3614877947</v>
      </c>
      <c r="Z9" s="41"/>
      <c r="AB9" s="115">
        <f>N9+T9</f>
        <v>1928031.7706315382</v>
      </c>
    </row>
    <row r="10" spans="1:30" ht="15">
      <c r="A10" s="63">
        <v>1100</v>
      </c>
      <c r="B10" s="64" t="s">
        <v>13</v>
      </c>
      <c r="C10" s="65">
        <v>4674</v>
      </c>
      <c r="D10" s="42">
        <f t="shared" si="0"/>
        <v>3</v>
      </c>
      <c r="E10" s="66">
        <f t="shared" si="1"/>
        <v>542575.66728835995</v>
      </c>
      <c r="F10" s="73">
        <f t="shared" ref="F10:F73" si="5">$F$4+C10/($C$80-139875)*($E$80-$F$4*61)</f>
        <v>808184.56993413402</v>
      </c>
      <c r="G10" s="123"/>
      <c r="H10" s="124">
        <f t="shared" si="2"/>
        <v>94319.062378922885</v>
      </c>
      <c r="I10" s="123"/>
      <c r="J10" s="124">
        <f>($I$3/$H$2)*C10</f>
        <v>66023.343665246037</v>
      </c>
      <c r="K10" s="123"/>
      <c r="L10" s="124">
        <f t="shared" ref="L9:L24" si="6">($K$3/$H$2)*C10</f>
        <v>113182.87485470748</v>
      </c>
      <c r="M10" s="123"/>
      <c r="N10" s="124">
        <f t="shared" ref="N10:N73" si="7">($M$3/$H$2)*C10</f>
        <v>226365.74970941496</v>
      </c>
      <c r="O10" s="68"/>
      <c r="P10" s="74"/>
      <c r="Q10" s="68"/>
      <c r="R10" s="74">
        <f t="shared" si="4"/>
        <v>0</v>
      </c>
      <c r="S10" s="68"/>
      <c r="T10" s="45">
        <f t="shared" ref="T10:T14" si="8">($S$3/$H$2)*C10</f>
        <v>0</v>
      </c>
      <c r="U10" s="105"/>
      <c r="V10" s="108">
        <f>($U$3/$H$2)*C10</f>
        <v>0</v>
      </c>
      <c r="W10" s="136"/>
      <c r="X10" s="137">
        <f>T10+R10+P10+N10+L10+J10+H10+V10</f>
        <v>499891.03060829133</v>
      </c>
      <c r="Y10" s="170">
        <f>F10+X10</f>
        <v>1308075.6005424254</v>
      </c>
      <c r="Z10" s="41"/>
      <c r="AB10" s="115">
        <f>N10+T10</f>
        <v>226365.74970941496</v>
      </c>
    </row>
    <row r="11" spans="1:30" ht="15">
      <c r="A11" s="69">
        <v>1300</v>
      </c>
      <c r="B11" s="70" t="s">
        <v>14</v>
      </c>
      <c r="C11" s="71">
        <v>18891</v>
      </c>
      <c r="D11" s="42">
        <f t="shared" si="0"/>
        <v>4</v>
      </c>
      <c r="E11" s="72">
        <f t="shared" si="1"/>
        <v>2192939.0095730438</v>
      </c>
      <c r="F11" s="73">
        <f t="shared" si="5"/>
        <v>2445191.4228981016</v>
      </c>
      <c r="G11" s="123"/>
      <c r="H11" s="124">
        <f t="shared" si="2"/>
        <v>381211.25532739243</v>
      </c>
      <c r="I11" s="123"/>
      <c r="J11" s="124">
        <f t="shared" si="3"/>
        <v>266847.87872917473</v>
      </c>
      <c r="K11" s="123"/>
      <c r="L11" s="124">
        <f t="shared" si="6"/>
        <v>457453.50639287103</v>
      </c>
      <c r="M11" s="123"/>
      <c r="N11" s="124">
        <f t="shared" si="7"/>
        <v>914907.01278574206</v>
      </c>
      <c r="O11" s="68"/>
      <c r="P11" s="74">
        <v>403057</v>
      </c>
      <c r="Q11" s="68"/>
      <c r="R11" s="74">
        <f t="shared" si="4"/>
        <v>0</v>
      </c>
      <c r="S11" s="68"/>
      <c r="T11" s="45">
        <f t="shared" si="8"/>
        <v>0</v>
      </c>
      <c r="U11" s="105"/>
      <c r="V11" s="108">
        <f>($U$3/$H$2)*C11</f>
        <v>0</v>
      </c>
      <c r="W11" s="136"/>
      <c r="X11" s="137">
        <f>T11+R11+P11+N11+L11+J11+H11+V11</f>
        <v>2423476.6532351803</v>
      </c>
      <c r="Y11" s="170">
        <f>F11+X11</f>
        <v>4868668.0761332819</v>
      </c>
      <c r="Z11" s="41"/>
      <c r="AB11" s="115">
        <f>N11+T11</f>
        <v>914907.01278574206</v>
      </c>
    </row>
    <row r="12" spans="1:30" ht="15">
      <c r="A12" s="63">
        <v>1400</v>
      </c>
      <c r="B12" s="64" t="s">
        <v>15</v>
      </c>
      <c r="C12" s="65">
        <v>30568</v>
      </c>
      <c r="D12" s="42">
        <f t="shared" si="0"/>
        <v>5</v>
      </c>
      <c r="E12" s="66">
        <f t="shared" si="1"/>
        <v>3548449.5074177547</v>
      </c>
      <c r="F12" s="73">
        <f t="shared" si="5"/>
        <v>3789731.6931421929</v>
      </c>
      <c r="G12" s="123"/>
      <c r="H12" s="124">
        <f t="shared" si="2"/>
        <v>616847.47513883503</v>
      </c>
      <c r="I12" s="123"/>
      <c r="J12" s="124">
        <f t="shared" si="3"/>
        <v>431793.2325971846</v>
      </c>
      <c r="K12" s="123"/>
      <c r="L12" s="124">
        <f t="shared" si="6"/>
        <v>740216.97016660217</v>
      </c>
      <c r="M12" s="123"/>
      <c r="N12" s="124">
        <f t="shared" si="7"/>
        <v>1480433.9403332043</v>
      </c>
      <c r="O12" s="68"/>
      <c r="P12" s="74"/>
      <c r="Q12" s="68"/>
      <c r="R12" s="74">
        <f t="shared" si="4"/>
        <v>0</v>
      </c>
      <c r="S12" s="68"/>
      <c r="T12" s="45">
        <f t="shared" si="8"/>
        <v>0</v>
      </c>
      <c r="U12" s="105"/>
      <c r="V12" s="108">
        <f>($U$3/$H$2)*C12</f>
        <v>0</v>
      </c>
      <c r="W12" s="136"/>
      <c r="X12" s="137">
        <f>T12+R12+P12+N12+L12+J12+H12+V12</f>
        <v>3269291.618235826</v>
      </c>
      <c r="Y12" s="170">
        <f>F12+X12</f>
        <v>7059023.3113780189</v>
      </c>
      <c r="Z12" s="41"/>
      <c r="AB12" s="115">
        <f>N12+T12</f>
        <v>1480433.9403332043</v>
      </c>
    </row>
    <row r="13" spans="1:30" ht="15">
      <c r="A13" s="69">
        <v>1604</v>
      </c>
      <c r="B13" s="70" t="s">
        <v>17</v>
      </c>
      <c r="C13" s="71">
        <v>13430</v>
      </c>
      <c r="D13" s="42">
        <f t="shared" si="0"/>
        <v>6</v>
      </c>
      <c r="E13" s="72">
        <f t="shared" si="1"/>
        <v>1559005.3940271018</v>
      </c>
      <c r="F13" s="73">
        <f t="shared" si="5"/>
        <v>1816388.270050368</v>
      </c>
      <c r="G13" s="123"/>
      <c r="H13" s="124">
        <f t="shared" si="2"/>
        <v>271010.91308278445</v>
      </c>
      <c r="I13" s="123"/>
      <c r="J13" s="124">
        <f t="shared" si="3"/>
        <v>189707.63915794913</v>
      </c>
      <c r="K13" s="123"/>
      <c r="L13" s="124">
        <f t="shared" si="6"/>
        <v>325213.09569934139</v>
      </c>
      <c r="M13" s="123"/>
      <c r="N13" s="124">
        <f t="shared" si="7"/>
        <v>650426.19139868277</v>
      </c>
      <c r="O13" s="68"/>
      <c r="P13" s="74">
        <v>299413</v>
      </c>
      <c r="Q13" s="68"/>
      <c r="R13" s="74">
        <f t="shared" si="4"/>
        <v>0</v>
      </c>
      <c r="S13" s="68"/>
      <c r="T13" s="45">
        <f t="shared" si="8"/>
        <v>0</v>
      </c>
      <c r="U13" s="105"/>
      <c r="V13" s="108">
        <f>($U$3/$H$2)*C13</f>
        <v>0</v>
      </c>
      <c r="W13" s="136"/>
      <c r="X13" s="137">
        <f>T13+R13+P13+N13+L13+J13+H13+V13</f>
        <v>1735770.8393387576</v>
      </c>
      <c r="Y13" s="170">
        <f>F13+X13</f>
        <v>3552159.1093891254</v>
      </c>
      <c r="Z13" s="41"/>
      <c r="AB13" s="115">
        <f>N13+T13</f>
        <v>650426.19139868277</v>
      </c>
    </row>
    <row r="14" spans="1:30" ht="15">
      <c r="A14" s="63">
        <v>1606</v>
      </c>
      <c r="B14" s="64" t="s">
        <v>102</v>
      </c>
      <c r="C14" s="63">
        <v>285</v>
      </c>
      <c r="D14" s="42">
        <f t="shared" si="0"/>
        <v>7</v>
      </c>
      <c r="E14" s="66">
        <f t="shared" si="1"/>
        <v>33083.88215172926</v>
      </c>
      <c r="F14" s="73">
        <f t="shared" si="5"/>
        <v>302816.13231305697</v>
      </c>
      <c r="G14" s="123"/>
      <c r="H14" s="124">
        <f t="shared" si="2"/>
        <v>5751.1623401782253</v>
      </c>
      <c r="I14" s="123"/>
      <c r="J14" s="124">
        <f t="shared" si="3"/>
        <v>4025.8136381247582</v>
      </c>
      <c r="K14" s="123"/>
      <c r="L14" s="124">
        <f t="shared" si="6"/>
        <v>6901.3948082138713</v>
      </c>
      <c r="M14" s="123"/>
      <c r="N14" s="124">
        <f t="shared" si="7"/>
        <v>13802.789616427743</v>
      </c>
      <c r="O14" s="68"/>
      <c r="P14" s="74"/>
      <c r="Q14" s="68"/>
      <c r="R14" s="74">
        <f t="shared" si="4"/>
        <v>0</v>
      </c>
      <c r="S14" s="68"/>
      <c r="T14" s="45">
        <f t="shared" si="8"/>
        <v>0</v>
      </c>
      <c r="U14" s="105"/>
      <c r="V14" s="108">
        <f>($U$3/$H$2)*C14</f>
        <v>0</v>
      </c>
      <c r="W14" s="136"/>
      <c r="X14" s="137">
        <f>T14+R14+P14+N14+L14+J14+H14+V14</f>
        <v>30481.160402944595</v>
      </c>
      <c r="Y14" s="170">
        <f>F14+X14</f>
        <v>333297.29271600157</v>
      </c>
      <c r="Z14" s="41"/>
      <c r="AB14" s="115">
        <f>N14+T14</f>
        <v>13802.789616427743</v>
      </c>
    </row>
    <row r="15" spans="1:30" ht="15.75">
      <c r="A15" s="58" t="s">
        <v>18</v>
      </c>
      <c r="B15" s="59"/>
      <c r="C15" s="60">
        <f>SUM(C16:C19)</f>
        <v>31049</v>
      </c>
      <c r="D15" s="42"/>
      <c r="E15" s="75"/>
      <c r="F15" s="73"/>
      <c r="G15" s="121"/>
      <c r="H15" s="122"/>
      <c r="I15" s="121"/>
      <c r="J15" s="122"/>
      <c r="K15" s="121"/>
      <c r="L15" s="124"/>
      <c r="M15" s="121"/>
      <c r="N15" s="124"/>
      <c r="O15" s="56"/>
      <c r="P15" s="57"/>
      <c r="Q15" s="56"/>
      <c r="R15" s="57"/>
      <c r="S15" s="56"/>
      <c r="T15" s="46"/>
      <c r="U15" s="105"/>
      <c r="V15" s="108"/>
      <c r="W15" s="136"/>
      <c r="X15" s="137"/>
      <c r="Y15" s="171"/>
      <c r="Z15" s="41"/>
      <c r="AB15" s="115">
        <f>N15+T15</f>
        <v>0</v>
      </c>
    </row>
    <row r="16" spans="1:30" ht="15">
      <c r="A16" s="63">
        <v>2000</v>
      </c>
      <c r="B16" s="64" t="s">
        <v>19</v>
      </c>
      <c r="C16" s="65">
        <v>22059</v>
      </c>
      <c r="D16" s="42">
        <f>D14+1</f>
        <v>8</v>
      </c>
      <c r="E16" s="66">
        <f>C16/$C$80*$E$80</f>
        <v>2560692.478543845</v>
      </c>
      <c r="F16" s="73">
        <f t="shared" si="5"/>
        <v>2809968.6410306082</v>
      </c>
      <c r="G16" s="123"/>
      <c r="H16" s="124">
        <f>($G$3/$H$2)*C16</f>
        <v>445139.96512979461</v>
      </c>
      <c r="I16" s="123"/>
      <c r="J16" s="124">
        <f>($I$3/$H$2)*C16</f>
        <v>311597.97559085628</v>
      </c>
      <c r="K16" s="123"/>
      <c r="L16" s="124">
        <f t="shared" si="6"/>
        <v>534167.95815575367</v>
      </c>
      <c r="M16" s="123"/>
      <c r="N16" s="124">
        <f t="shared" si="7"/>
        <v>1068335.9163115073</v>
      </c>
      <c r="O16" s="68"/>
      <c r="P16" s="74">
        <v>440741</v>
      </c>
      <c r="Q16" s="68"/>
      <c r="R16" s="74">
        <f>($Q$3/$H$2)*C16</f>
        <v>0</v>
      </c>
      <c r="S16" s="68"/>
      <c r="T16" s="45">
        <f>($S$3/$H$2)*C16</f>
        <v>0</v>
      </c>
      <c r="U16" s="105"/>
      <c r="V16" s="108">
        <f>($U$3/$H$2)*C16</f>
        <v>0</v>
      </c>
      <c r="W16" s="136"/>
      <c r="X16" s="137">
        <f>T16+R16+P16+N16+L16+J16+H16+V16</f>
        <v>2799982.815187912</v>
      </c>
      <c r="Y16" s="170">
        <f>F16+X16</f>
        <v>5609951.4562185202</v>
      </c>
      <c r="Z16" s="41"/>
      <c r="AB16" s="115">
        <f>N16+T16</f>
        <v>1068335.9163115073</v>
      </c>
    </row>
    <row r="17" spans="1:28" ht="15">
      <c r="A17" s="69">
        <v>2300</v>
      </c>
      <c r="B17" s="70" t="s">
        <v>20</v>
      </c>
      <c r="C17" s="71">
        <v>3669</v>
      </c>
      <c r="D17" s="42">
        <f>D16+1</f>
        <v>9</v>
      </c>
      <c r="E17" s="72">
        <f>C17/$C$80*$E$80</f>
        <v>425911.45127963036</v>
      </c>
      <c r="F17" s="73">
        <f t="shared" si="5"/>
        <v>692464.52440914372</v>
      </c>
      <c r="G17" s="123"/>
      <c r="H17" s="124">
        <f>($G$3/$H$2)*C17</f>
        <v>74038.647810925992</v>
      </c>
      <c r="I17" s="123"/>
      <c r="J17" s="124">
        <f>($I$3/$H$2)*C17</f>
        <v>51827.053467648198</v>
      </c>
      <c r="K17" s="123"/>
      <c r="L17" s="124">
        <f t="shared" si="6"/>
        <v>88846.377373111201</v>
      </c>
      <c r="M17" s="123"/>
      <c r="N17" s="124">
        <f t="shared" si="7"/>
        <v>177692.7547462224</v>
      </c>
      <c r="O17" s="68"/>
      <c r="P17" s="74"/>
      <c r="Q17" s="68"/>
      <c r="R17" s="74">
        <f>($Q$3/$H$2)*C17</f>
        <v>0</v>
      </c>
      <c r="S17" s="68"/>
      <c r="T17" s="45">
        <f>($S$3/$H$2)*C17</f>
        <v>0</v>
      </c>
      <c r="U17" s="105"/>
      <c r="V17" s="108">
        <f>($U$3/$H$2)*C17</f>
        <v>0</v>
      </c>
      <c r="W17" s="136"/>
      <c r="X17" s="137">
        <f>T17+R17+P17+N17+L17+J17+H17+V17</f>
        <v>392404.83339790779</v>
      </c>
      <c r="Y17" s="170">
        <f>F17+X17</f>
        <v>1084869.3578070514</v>
      </c>
      <c r="Z17" s="41"/>
      <c r="AB17" s="115">
        <f>N17+T17</f>
        <v>177692.7547462224</v>
      </c>
    </row>
    <row r="18" spans="1:28" ht="15">
      <c r="A18" s="63">
        <v>2506</v>
      </c>
      <c r="B18" s="64" t="s">
        <v>21</v>
      </c>
      <c r="C18" s="65">
        <v>1396</v>
      </c>
      <c r="D18" s="42">
        <f t="shared" ref="D18:D76" si="9">D17+1</f>
        <v>10</v>
      </c>
      <c r="E18" s="66">
        <f>C18/$C$80*$E$80</f>
        <v>162052.98064496159</v>
      </c>
      <c r="F18" s="73">
        <f t="shared" si="5"/>
        <v>430741.47617202636</v>
      </c>
      <c r="G18" s="123"/>
      <c r="H18" s="124">
        <f>($G$3/$H$2)*C18</f>
        <v>28170.605708381761</v>
      </c>
      <c r="I18" s="123"/>
      <c r="J18" s="124">
        <f>($I$3/$H$2)*C18</f>
        <v>19719.423995867237</v>
      </c>
      <c r="K18" s="123"/>
      <c r="L18" s="124">
        <f t="shared" si="6"/>
        <v>33804.726850058119</v>
      </c>
      <c r="M18" s="123"/>
      <c r="N18" s="124">
        <f t="shared" si="7"/>
        <v>67609.453700116239</v>
      </c>
      <c r="O18" s="68"/>
      <c r="P18" s="74"/>
      <c r="Q18" s="68"/>
      <c r="R18" s="74">
        <f>($Q$3/$H$2)*C18</f>
        <v>0</v>
      </c>
      <c r="S18" s="68"/>
      <c r="T18" s="45">
        <f>($S$3/$H$2)*C18</f>
        <v>0</v>
      </c>
      <c r="U18" s="105"/>
      <c r="V18" s="108">
        <f>($U$3/$H$2)*C18</f>
        <v>0</v>
      </c>
      <c r="W18" s="136"/>
      <c r="X18" s="137">
        <f>T18+R18+P18+N18+L18+J18+H18+V18</f>
        <v>149304.21025442335</v>
      </c>
      <c r="Y18" s="170">
        <f>F18+X18</f>
        <v>580045.68642644968</v>
      </c>
      <c r="Z18" s="41"/>
      <c r="AB18" s="115">
        <f>N18+T18</f>
        <v>67609.453700116239</v>
      </c>
    </row>
    <row r="19" spans="1:28" ht="15">
      <c r="A19" s="69">
        <v>2510</v>
      </c>
      <c r="B19" s="70" t="s">
        <v>22</v>
      </c>
      <c r="C19" s="71">
        <v>3925</v>
      </c>
      <c r="D19" s="42">
        <f t="shared" si="9"/>
        <v>11</v>
      </c>
      <c r="E19" s="72">
        <f>C19/$C$80*$E$80</f>
        <v>455628.90331767494</v>
      </c>
      <c r="F19" s="73">
        <f t="shared" si="5"/>
        <v>721941.47132894234</v>
      </c>
      <c r="G19" s="123"/>
      <c r="H19" s="124">
        <f>($G$3/$H$2)*C19</f>
        <v>79204.604158594855</v>
      </c>
      <c r="I19" s="123"/>
      <c r="J19" s="124">
        <f>($I$3/$H$2)*C19</f>
        <v>55443.222911016404</v>
      </c>
      <c r="K19" s="123"/>
      <c r="L19" s="124">
        <f t="shared" si="6"/>
        <v>95045.524990313832</v>
      </c>
      <c r="M19" s="123"/>
      <c r="N19" s="124">
        <f t="shared" si="7"/>
        <v>190091.04998062766</v>
      </c>
      <c r="O19" s="68"/>
      <c r="P19" s="74">
        <v>122161</v>
      </c>
      <c r="Q19" s="68"/>
      <c r="R19" s="74">
        <f>($Q$3/$H$2)*C19</f>
        <v>0</v>
      </c>
      <c r="S19" s="68"/>
      <c r="T19" s="45">
        <f>($S$3/$H$2)*C19</f>
        <v>0</v>
      </c>
      <c r="U19" s="105"/>
      <c r="V19" s="108">
        <f>($U$3/$H$2)*C19</f>
        <v>0</v>
      </c>
      <c r="W19" s="136"/>
      <c r="X19" s="137">
        <f>T19+R19+P19+N19+L19+J19+H19+V19</f>
        <v>541945.40204055281</v>
      </c>
      <c r="Y19" s="170">
        <f>F19+X19</f>
        <v>1263886.8733694952</v>
      </c>
      <c r="Z19" s="41"/>
      <c r="AB19" s="115">
        <f>N19+T19</f>
        <v>190091.04998062766</v>
      </c>
    </row>
    <row r="20" spans="1:28" ht="15.75">
      <c r="A20" s="76" t="s">
        <v>23</v>
      </c>
      <c r="B20" s="77"/>
      <c r="C20" s="78">
        <f>SUM(C21:C29)</f>
        <v>17541</v>
      </c>
      <c r="D20" s="42"/>
      <c r="E20" s="79"/>
      <c r="F20" s="73"/>
      <c r="G20" s="121"/>
      <c r="H20" s="122"/>
      <c r="I20" s="121"/>
      <c r="J20" s="122"/>
      <c r="K20" s="121"/>
      <c r="L20" s="124"/>
      <c r="M20" s="121"/>
      <c r="N20" s="124"/>
      <c r="O20" s="56"/>
      <c r="P20" s="57"/>
      <c r="Q20" s="56"/>
      <c r="R20" s="57"/>
      <c r="S20" s="56"/>
      <c r="T20" s="46"/>
      <c r="U20" s="105"/>
      <c r="V20" s="108"/>
      <c r="W20" s="136"/>
      <c r="X20" s="137"/>
      <c r="Y20" s="171"/>
      <c r="Z20" s="41"/>
      <c r="AB20" s="115">
        <f>N20+T20</f>
        <v>0</v>
      </c>
    </row>
    <row r="21" spans="1:28" ht="15">
      <c r="A21" s="69">
        <v>3000</v>
      </c>
      <c r="B21" s="70" t="s">
        <v>24</v>
      </c>
      <c r="C21" s="8">
        <v>7997</v>
      </c>
      <c r="D21" s="42">
        <f>D19+1</f>
        <v>12</v>
      </c>
      <c r="E21" s="72">
        <f t="shared" ref="E21:E29" si="10">C21/$C$80*$E$80</f>
        <v>928322.12479782081</v>
      </c>
      <c r="F21" s="73">
        <f t="shared" si="5"/>
        <v>1190809.1582719875</v>
      </c>
      <c r="G21" s="123"/>
      <c r="H21" s="124">
        <f t="shared" ref="H21:H29" si="11">($G$3/$H$2)*C21</f>
        <v>161375.59731370269</v>
      </c>
      <c r="I21" s="123"/>
      <c r="J21" s="124">
        <f t="shared" ref="J21:J29" si="12">($I$3/$H$2)*C21</f>
        <v>112962.91811959189</v>
      </c>
      <c r="K21" s="123"/>
      <c r="L21" s="124">
        <f t="shared" si="6"/>
        <v>193650.71677644324</v>
      </c>
      <c r="M21" s="123"/>
      <c r="N21" s="124">
        <f t="shared" si="7"/>
        <v>387301.43355288648</v>
      </c>
      <c r="O21" s="68"/>
      <c r="P21" s="74">
        <v>200320</v>
      </c>
      <c r="Q21" s="68"/>
      <c r="R21" s="74">
        <f t="shared" ref="R21:R29" si="13">($Q$3/$H$2)*C21</f>
        <v>0</v>
      </c>
      <c r="S21" s="68"/>
      <c r="T21" s="45">
        <f t="shared" ref="T21:T29" si="14">($S$3/$H$2)*C21</f>
        <v>0</v>
      </c>
      <c r="U21" s="105"/>
      <c r="V21" s="108">
        <f>($U$3/$H$2)*C21</f>
        <v>0</v>
      </c>
      <c r="W21" s="136"/>
      <c r="X21" s="137">
        <f>T21+R21+P21+N21+L21+J21+H21+V21</f>
        <v>1055610.6657626242</v>
      </c>
      <c r="Y21" s="170">
        <f>F21+X21</f>
        <v>2246419.8240346117</v>
      </c>
      <c r="Z21" s="41"/>
      <c r="AB21" s="115">
        <f>N21+T21</f>
        <v>387301.43355288648</v>
      </c>
    </row>
    <row r="22" spans="1:28" ht="15">
      <c r="A22" s="63">
        <v>3506</v>
      </c>
      <c r="B22" s="64" t="s">
        <v>25</v>
      </c>
      <c r="C22" s="14">
        <v>75</v>
      </c>
      <c r="D22" s="42">
        <f t="shared" si="9"/>
        <v>13</v>
      </c>
      <c r="E22" s="66">
        <f t="shared" si="10"/>
        <v>8706.284776770859</v>
      </c>
      <c r="F22" s="73">
        <f t="shared" si="5"/>
        <v>278635.8242929097</v>
      </c>
      <c r="G22" s="123"/>
      <c r="H22" s="124">
        <f t="shared" si="11"/>
        <v>1513.4637737311118</v>
      </c>
      <c r="I22" s="123"/>
      <c r="J22" s="124">
        <f t="shared" si="12"/>
        <v>1059.4246416117785</v>
      </c>
      <c r="K22" s="123"/>
      <c r="L22" s="124">
        <f t="shared" si="6"/>
        <v>1816.1565284773344</v>
      </c>
      <c r="M22" s="123"/>
      <c r="N22" s="124">
        <f t="shared" si="7"/>
        <v>3632.3130569546688</v>
      </c>
      <c r="O22" s="68"/>
      <c r="P22" s="74">
        <v>51555</v>
      </c>
      <c r="Q22" s="68"/>
      <c r="R22" s="74">
        <f t="shared" si="13"/>
        <v>0</v>
      </c>
      <c r="S22" s="56"/>
      <c r="T22" s="45">
        <f t="shared" si="14"/>
        <v>0</v>
      </c>
      <c r="U22" s="105"/>
      <c r="V22" s="108">
        <f>($U$3/$H$2)*C22</f>
        <v>0</v>
      </c>
      <c r="W22" s="136"/>
      <c r="X22" s="137">
        <f>T22+R22+P22+N22+L22+J22+H22+V22</f>
        <v>59576.358000774897</v>
      </c>
      <c r="Y22" s="170">
        <f>F22+X22</f>
        <v>338212.18229368457</v>
      </c>
      <c r="Z22" s="41"/>
      <c r="AB22" s="115">
        <f>N22+T22</f>
        <v>3632.3130569546688</v>
      </c>
    </row>
    <row r="23" spans="1:28" ht="15">
      <c r="A23" s="69">
        <v>3511</v>
      </c>
      <c r="B23" s="70" t="s">
        <v>26</v>
      </c>
      <c r="C23" s="8">
        <v>765</v>
      </c>
      <c r="D23" s="42">
        <f t="shared" si="9"/>
        <v>14</v>
      </c>
      <c r="E23" s="72">
        <f t="shared" si="10"/>
        <v>88804.104723062759</v>
      </c>
      <c r="F23" s="73">
        <f t="shared" si="5"/>
        <v>358085.40778767917</v>
      </c>
      <c r="G23" s="123"/>
      <c r="H23" s="124">
        <f t="shared" si="11"/>
        <v>15437.330492057341</v>
      </c>
      <c r="I23" s="123"/>
      <c r="J23" s="124">
        <f t="shared" si="12"/>
        <v>10806.13134444014</v>
      </c>
      <c r="K23" s="123"/>
      <c r="L23" s="124">
        <f t="shared" si="6"/>
        <v>18524.796590468814</v>
      </c>
      <c r="M23" s="123"/>
      <c r="N23" s="124">
        <f t="shared" si="7"/>
        <v>37049.593180937627</v>
      </c>
      <c r="O23" s="68"/>
      <c r="P23" s="74"/>
      <c r="Q23" s="68"/>
      <c r="R23" s="74">
        <f t="shared" si="13"/>
        <v>0</v>
      </c>
      <c r="S23" s="68"/>
      <c r="T23" s="45">
        <f t="shared" si="14"/>
        <v>0</v>
      </c>
      <c r="U23" s="105"/>
      <c r="V23" s="108">
        <f>($U$3/$H$2)*C23</f>
        <v>0</v>
      </c>
      <c r="W23" s="136"/>
      <c r="X23" s="137">
        <f>T23+R23+P23+N23+L23+J23+H23+V23</f>
        <v>81817.851607903925</v>
      </c>
      <c r="Y23" s="170">
        <f>F23+X23</f>
        <v>439903.25939558307</v>
      </c>
      <c r="Z23" s="41"/>
      <c r="AB23" s="115">
        <f>N23+T23</f>
        <v>37049.593180937627</v>
      </c>
    </row>
    <row r="24" spans="1:28" ht="15">
      <c r="A24" s="63">
        <v>3609</v>
      </c>
      <c r="B24" s="64" t="s">
        <v>27</v>
      </c>
      <c r="C24" s="14">
        <v>4090</v>
      </c>
      <c r="D24" s="42">
        <f t="shared" si="9"/>
        <v>15</v>
      </c>
      <c r="E24" s="66">
        <f t="shared" si="10"/>
        <v>474782.72982657078</v>
      </c>
      <c r="F24" s="73">
        <f t="shared" si="5"/>
        <v>740940.28477334371</v>
      </c>
      <c r="G24" s="123"/>
      <c r="H24" s="124">
        <f t="shared" si="11"/>
        <v>82534.224460803292</v>
      </c>
      <c r="I24" s="123"/>
      <c r="J24" s="124">
        <f t="shared" si="12"/>
        <v>57773.957122562315</v>
      </c>
      <c r="K24" s="123"/>
      <c r="L24" s="124">
        <f t="shared" si="6"/>
        <v>99041.069352963968</v>
      </c>
      <c r="M24" s="123"/>
      <c r="N24" s="124">
        <f t="shared" si="7"/>
        <v>198082.13870592794</v>
      </c>
      <c r="O24" s="68"/>
      <c r="P24" s="74">
        <v>124360</v>
      </c>
      <c r="Q24" s="68"/>
      <c r="R24" s="74">
        <f t="shared" si="13"/>
        <v>0</v>
      </c>
      <c r="S24" s="68"/>
      <c r="T24" s="45">
        <f t="shared" si="14"/>
        <v>0</v>
      </c>
      <c r="U24" s="105"/>
      <c r="V24" s="108">
        <f>($U$3/$H$2)*C24</f>
        <v>0</v>
      </c>
      <c r="W24" s="136"/>
      <c r="X24" s="137">
        <f>T24+R24+P24+N24+L24+J24+H24+V24</f>
        <v>561791.38964225759</v>
      </c>
      <c r="Y24" s="170">
        <f>F24+X24</f>
        <v>1302731.6744156014</v>
      </c>
      <c r="Z24" s="41"/>
      <c r="AB24" s="115">
        <f>N24+T24</f>
        <v>198082.13870592794</v>
      </c>
    </row>
    <row r="25" spans="1:28" ht="15">
      <c r="A25" s="69">
        <v>3709</v>
      </c>
      <c r="B25" s="70" t="s">
        <v>28</v>
      </c>
      <c r="C25" s="8">
        <v>861</v>
      </c>
      <c r="D25" s="42">
        <f t="shared" si="9"/>
        <v>16</v>
      </c>
      <c r="E25" s="72">
        <f t="shared" si="10"/>
        <v>99948.149237329446</v>
      </c>
      <c r="F25" s="73">
        <f t="shared" si="5"/>
        <v>369139.26288260362</v>
      </c>
      <c r="G25" s="123"/>
      <c r="H25" s="124">
        <f t="shared" si="11"/>
        <v>17374.564122433163</v>
      </c>
      <c r="I25" s="123"/>
      <c r="J25" s="124">
        <f t="shared" si="12"/>
        <v>12162.194885703217</v>
      </c>
      <c r="K25" s="123"/>
      <c r="L25" s="124">
        <f t="shared" ref="L21:L29" si="15">($K$3/$H$2)*C25</f>
        <v>20849.4769469198</v>
      </c>
      <c r="M25" s="123"/>
      <c r="N25" s="124">
        <f t="shared" si="7"/>
        <v>41698.9538938396</v>
      </c>
      <c r="O25" s="68"/>
      <c r="P25" s="74"/>
      <c r="Q25" s="68"/>
      <c r="R25" s="74">
        <f t="shared" si="13"/>
        <v>0</v>
      </c>
      <c r="S25" s="68"/>
      <c r="T25" s="45">
        <f t="shared" si="14"/>
        <v>0</v>
      </c>
      <c r="U25" s="105"/>
      <c r="V25" s="108">
        <f>($U$3/$H$2)*C25</f>
        <v>0</v>
      </c>
      <c r="W25" s="136"/>
      <c r="X25" s="137">
        <f>T25+R25+P25+N25+L25+J25+H25+V25</f>
        <v>92085.189848895781</v>
      </c>
      <c r="Y25" s="170">
        <f>F25+X25</f>
        <v>461224.45273149939</v>
      </c>
      <c r="Z25" s="41"/>
      <c r="AB25" s="115">
        <f>N25+T25</f>
        <v>41698.9538938396</v>
      </c>
    </row>
    <row r="26" spans="1:28" ht="15">
      <c r="A26" s="69">
        <v>3711</v>
      </c>
      <c r="B26" s="70" t="s">
        <v>103</v>
      </c>
      <c r="C26" s="8">
        <v>1308</v>
      </c>
      <c r="D26" s="42">
        <v>17</v>
      </c>
      <c r="E26" s="72">
        <f t="shared" si="10"/>
        <v>151837.60650688378</v>
      </c>
      <c r="F26" s="73">
        <f t="shared" si="5"/>
        <v>420608.77566834562</v>
      </c>
      <c r="G26" s="123"/>
      <c r="H26" s="124">
        <f t="shared" si="11"/>
        <v>26394.80821387059</v>
      </c>
      <c r="I26" s="123"/>
      <c r="J26" s="124">
        <f t="shared" si="12"/>
        <v>18476.365749709417</v>
      </c>
      <c r="K26" s="123"/>
      <c r="L26" s="124">
        <f t="shared" si="15"/>
        <v>31673.769856644714</v>
      </c>
      <c r="M26" s="123"/>
      <c r="N26" s="124">
        <f t="shared" si="7"/>
        <v>63347.539713289429</v>
      </c>
      <c r="O26" s="68"/>
      <c r="P26" s="74">
        <v>75072</v>
      </c>
      <c r="Q26" s="68"/>
      <c r="R26" s="74">
        <f t="shared" si="13"/>
        <v>0</v>
      </c>
      <c r="S26" s="68"/>
      <c r="T26" s="45">
        <f t="shared" si="14"/>
        <v>0</v>
      </c>
      <c r="U26" s="105"/>
      <c r="V26" s="108">
        <f>($U$3/$H$2)*C26</f>
        <v>0</v>
      </c>
      <c r="W26" s="136"/>
      <c r="X26" s="137">
        <f>T26+R26+P26+N26+L26+J26+H26+V26</f>
        <v>214964.48353351414</v>
      </c>
      <c r="Y26" s="170">
        <f>F26+X26</f>
        <v>635573.25920185982</v>
      </c>
      <c r="Z26" s="41"/>
      <c r="AB26" s="115">
        <f>N26+T26</f>
        <v>63347.539713289429</v>
      </c>
    </row>
    <row r="27" spans="1:28" ht="15">
      <c r="A27" s="63">
        <v>3713</v>
      </c>
      <c r="B27" s="64" t="s">
        <v>30</v>
      </c>
      <c r="C27" s="14">
        <v>114</v>
      </c>
      <c r="D27" s="42">
        <v>18</v>
      </c>
      <c r="E27" s="66">
        <f t="shared" si="10"/>
        <v>13233.552860691703</v>
      </c>
      <c r="F27" s="73">
        <f t="shared" si="5"/>
        <v>283126.45292522281</v>
      </c>
      <c r="G27" s="123"/>
      <c r="H27" s="124">
        <f t="shared" si="11"/>
        <v>2300.4649360712901</v>
      </c>
      <c r="I27" s="123"/>
      <c r="J27" s="124">
        <f t="shared" si="12"/>
        <v>1610.3254552499031</v>
      </c>
      <c r="K27" s="123"/>
      <c r="L27" s="124">
        <f t="shared" si="15"/>
        <v>2760.5579232855484</v>
      </c>
      <c r="M27" s="123"/>
      <c r="N27" s="124">
        <f t="shared" si="7"/>
        <v>5521.1158465710969</v>
      </c>
      <c r="O27" s="68"/>
      <c r="P27" s="74"/>
      <c r="Q27" s="68"/>
      <c r="R27" s="74">
        <f t="shared" si="13"/>
        <v>0</v>
      </c>
      <c r="S27" s="68"/>
      <c r="T27" s="45">
        <f t="shared" si="14"/>
        <v>0</v>
      </c>
      <c r="U27" s="105"/>
      <c r="V27" s="108">
        <f>($U$3/$H$2)*C27</f>
        <v>0</v>
      </c>
      <c r="W27" s="136"/>
      <c r="X27" s="137">
        <f>T27+R27+P27+N27+L27+J27+H27+V27</f>
        <v>12192.464161177839</v>
      </c>
      <c r="Y27" s="170">
        <f>F27+X27</f>
        <v>295318.91708640067</v>
      </c>
      <c r="Z27" s="41"/>
      <c r="AB27" s="115">
        <f>N27+T27</f>
        <v>5521.1158465710969</v>
      </c>
    </row>
    <row r="28" spans="1:28" ht="15">
      <c r="A28" s="69">
        <v>3714</v>
      </c>
      <c r="B28" s="70" t="s">
        <v>31</v>
      </c>
      <c r="C28" s="8">
        <v>1678</v>
      </c>
      <c r="D28" s="42">
        <f t="shared" si="9"/>
        <v>19</v>
      </c>
      <c r="E28" s="72">
        <f t="shared" si="10"/>
        <v>194788.61140562</v>
      </c>
      <c r="F28" s="73">
        <f t="shared" si="5"/>
        <v>463212.17551336694</v>
      </c>
      <c r="G28" s="123"/>
      <c r="H28" s="124">
        <f t="shared" si="11"/>
        <v>33861.229497610744</v>
      </c>
      <c r="I28" s="123"/>
      <c r="J28" s="124">
        <f t="shared" si="12"/>
        <v>23702.860648327522</v>
      </c>
      <c r="K28" s="123"/>
      <c r="L28" s="124">
        <f t="shared" si="15"/>
        <v>40633.475397132897</v>
      </c>
      <c r="M28" s="123"/>
      <c r="N28" s="124">
        <f t="shared" si="7"/>
        <v>81266.950794265795</v>
      </c>
      <c r="O28" s="68"/>
      <c r="P28" s="74">
        <v>82260</v>
      </c>
      <c r="Q28" s="68"/>
      <c r="R28" s="74">
        <f t="shared" si="13"/>
        <v>0</v>
      </c>
      <c r="S28" s="68"/>
      <c r="T28" s="45">
        <f t="shared" si="14"/>
        <v>0</v>
      </c>
      <c r="U28" s="105"/>
      <c r="V28" s="108">
        <f>($U$3/$H$2)*C28</f>
        <v>0</v>
      </c>
      <c r="W28" s="136"/>
      <c r="X28" s="137">
        <f>T28+R28+P28+N28+L28+J28+H28+V28</f>
        <v>261724.51633733694</v>
      </c>
      <c r="Y28" s="170">
        <f>F28+X28</f>
        <v>724936.69185070391</v>
      </c>
      <c r="Z28" s="41"/>
      <c r="AB28" s="115">
        <f>N28+T28</f>
        <v>81266.950794265795</v>
      </c>
    </row>
    <row r="29" spans="1:28" ht="15">
      <c r="A29" s="63">
        <v>3811</v>
      </c>
      <c r="B29" s="64" t="s">
        <v>32</v>
      </c>
      <c r="C29" s="14">
        <v>653</v>
      </c>
      <c r="D29" s="42">
        <f t="shared" si="9"/>
        <v>20</v>
      </c>
      <c r="E29" s="66">
        <f t="shared" si="10"/>
        <v>75802.719456418272</v>
      </c>
      <c r="F29" s="73">
        <f t="shared" si="5"/>
        <v>345189.24351026735</v>
      </c>
      <c r="G29" s="123"/>
      <c r="H29" s="124">
        <f t="shared" si="11"/>
        <v>13177.224589952213</v>
      </c>
      <c r="I29" s="123"/>
      <c r="J29" s="124">
        <f t="shared" si="12"/>
        <v>9224.0572129665507</v>
      </c>
      <c r="K29" s="123"/>
      <c r="L29" s="124">
        <f t="shared" si="15"/>
        <v>15812.669507942659</v>
      </c>
      <c r="M29" s="123"/>
      <c r="N29" s="124">
        <f t="shared" si="7"/>
        <v>31625.339015885318</v>
      </c>
      <c r="O29" s="68"/>
      <c r="P29" s="74"/>
      <c r="Q29" s="68"/>
      <c r="R29" s="74">
        <f t="shared" si="13"/>
        <v>0</v>
      </c>
      <c r="S29" s="68"/>
      <c r="T29" s="45">
        <f t="shared" si="14"/>
        <v>0</v>
      </c>
      <c r="U29" s="105"/>
      <c r="V29" s="108">
        <f>($U$3/$H$2)*C29</f>
        <v>0</v>
      </c>
      <c r="W29" s="136"/>
      <c r="X29" s="137">
        <f>T29+R29+P29+N29+L29+J29+H29+V29</f>
        <v>69839.290326746748</v>
      </c>
      <c r="Y29" s="170">
        <f>F29+X29</f>
        <v>415028.53383701411</v>
      </c>
      <c r="Z29" s="41"/>
      <c r="AB29" s="115">
        <f>N29+T29</f>
        <v>31625.339015885318</v>
      </c>
    </row>
    <row r="30" spans="1:28" ht="15.75">
      <c r="A30" s="58" t="s">
        <v>33</v>
      </c>
      <c r="B30" s="80"/>
      <c r="C30" s="60">
        <f>SUM(C31:C39)</f>
        <v>7332</v>
      </c>
      <c r="D30" s="42"/>
      <c r="E30" s="81"/>
      <c r="F30" s="73"/>
      <c r="G30" s="121"/>
      <c r="H30" s="122"/>
      <c r="I30" s="121"/>
      <c r="J30" s="122"/>
      <c r="K30" s="121"/>
      <c r="L30" s="122"/>
      <c r="M30" s="121"/>
      <c r="N30" s="124"/>
      <c r="O30" s="56"/>
      <c r="P30" s="57"/>
      <c r="Q30" s="56"/>
      <c r="R30" s="57"/>
      <c r="S30" s="56"/>
      <c r="T30" s="46"/>
      <c r="U30" s="105"/>
      <c r="V30" s="108"/>
      <c r="W30" s="136"/>
      <c r="X30" s="137"/>
      <c r="Y30" s="171"/>
      <c r="Z30" s="41"/>
      <c r="AB30" s="115">
        <f>N30+T30</f>
        <v>0</v>
      </c>
    </row>
    <row r="31" spans="1:28" ht="15">
      <c r="A31" s="63">
        <v>4100</v>
      </c>
      <c r="B31" s="64" t="s">
        <v>34</v>
      </c>
      <c r="C31" s="14">
        <v>997</v>
      </c>
      <c r="D31" s="42">
        <f>D29+1</f>
        <v>21</v>
      </c>
      <c r="E31" s="66">
        <f t="shared" ref="E31:E36" si="16">C31/$C$80*$E$80</f>
        <v>115735.54563254061</v>
      </c>
      <c r="F31" s="73">
        <f t="shared" si="5"/>
        <v>384798.89093374659</v>
      </c>
      <c r="G31" s="123"/>
      <c r="H31" s="124">
        <f t="shared" ref="H31:H39" si="17">($G$3/$H$2)*C31</f>
        <v>20118.978432132248</v>
      </c>
      <c r="I31" s="123"/>
      <c r="J31" s="124">
        <f t="shared" ref="J31:J39" si="18">($I$3/$H$2)*C31</f>
        <v>14083.284902492574</v>
      </c>
      <c r="K31" s="123"/>
      <c r="L31" s="124">
        <f t="shared" ref="L31:L39" si="19">($K$3/$H$2)*C31</f>
        <v>24142.7741185587</v>
      </c>
      <c r="M31" s="123"/>
      <c r="N31" s="124">
        <f t="shared" si="7"/>
        <v>48285.5482371174</v>
      </c>
      <c r="O31" s="68"/>
      <c r="P31" s="74"/>
      <c r="Q31" s="68"/>
      <c r="R31" s="74">
        <f t="shared" ref="R31:R39" si="20">($Q$3/$H$2)*C31</f>
        <v>0</v>
      </c>
      <c r="S31" s="68"/>
      <c r="T31" s="45">
        <f t="shared" ref="T31:T39" si="21">($S$3/$H$2)*C31</f>
        <v>0</v>
      </c>
      <c r="U31" s="105"/>
      <c r="V31" s="108">
        <f>($U$3/$H$2)*C31</f>
        <v>0</v>
      </c>
      <c r="W31" s="136"/>
      <c r="X31" s="137">
        <f>T31+R31+P31+N31+L31+J31+H31+V31</f>
        <v>106630.58569030091</v>
      </c>
      <c r="Y31" s="170">
        <f>F31+X31</f>
        <v>491429.4766240475</v>
      </c>
      <c r="Z31" s="41"/>
      <c r="AB31" s="115">
        <f>N31+T31</f>
        <v>48285.5482371174</v>
      </c>
    </row>
    <row r="32" spans="1:28" ht="15">
      <c r="A32" s="69">
        <v>4200</v>
      </c>
      <c r="B32" s="70" t="s">
        <v>35</v>
      </c>
      <c r="C32" s="8">
        <v>3864</v>
      </c>
      <c r="D32" s="42">
        <f t="shared" si="9"/>
        <v>22</v>
      </c>
      <c r="E32" s="72">
        <f t="shared" si="16"/>
        <v>448547.79169923469</v>
      </c>
      <c r="F32" s="73">
        <f t="shared" si="5"/>
        <v>714917.66757070902</v>
      </c>
      <c r="G32" s="123"/>
      <c r="H32" s="124">
        <f t="shared" si="17"/>
        <v>77973.65362262688</v>
      </c>
      <c r="I32" s="123"/>
      <c r="J32" s="124">
        <f t="shared" si="18"/>
        <v>54581.557535838823</v>
      </c>
      <c r="K32" s="123"/>
      <c r="L32" s="124">
        <f t="shared" si="19"/>
        <v>93568.38434715227</v>
      </c>
      <c r="M32" s="123"/>
      <c r="N32" s="124">
        <f t="shared" si="7"/>
        <v>187136.76869430454</v>
      </c>
      <c r="O32" s="68"/>
      <c r="P32" s="74"/>
      <c r="Q32" s="68"/>
      <c r="R32" s="74">
        <f t="shared" si="20"/>
        <v>0</v>
      </c>
      <c r="S32" s="68"/>
      <c r="T32" s="45">
        <f t="shared" si="21"/>
        <v>0</v>
      </c>
      <c r="U32" s="105"/>
      <c r="V32" s="108">
        <f>($U$3/$H$2)*C32</f>
        <v>0</v>
      </c>
      <c r="W32" s="136"/>
      <c r="X32" s="137">
        <f>T32+R32+P32+N32+L32+J32+H32+V32</f>
        <v>413260.36419992254</v>
      </c>
      <c r="Y32" s="170">
        <f>F32+X32</f>
        <v>1128178.0317706317</v>
      </c>
      <c r="Z32" s="41"/>
      <c r="AB32" s="115">
        <f>N32+T32</f>
        <v>187136.76869430454</v>
      </c>
    </row>
    <row r="33" spans="1:30" ht="15">
      <c r="A33" s="63">
        <v>4502</v>
      </c>
      <c r="B33" s="64" t="s">
        <v>36</v>
      </c>
      <c r="C33" s="14">
        <v>242</v>
      </c>
      <c r="D33" s="42">
        <f t="shared" si="9"/>
        <v>23</v>
      </c>
      <c r="E33" s="66">
        <f t="shared" si="16"/>
        <v>28092.278879713973</v>
      </c>
      <c r="F33" s="73">
        <f t="shared" si="5"/>
        <v>297864.92638512206</v>
      </c>
      <c r="G33" s="123"/>
      <c r="H33" s="124">
        <f t="shared" si="17"/>
        <v>4883.443109905721</v>
      </c>
      <c r="I33" s="123"/>
      <c r="J33" s="124">
        <f t="shared" si="18"/>
        <v>3418.410176934005</v>
      </c>
      <c r="K33" s="123"/>
      <c r="L33" s="124">
        <f t="shared" si="19"/>
        <v>5860.131731886866</v>
      </c>
      <c r="M33" s="123"/>
      <c r="N33" s="124">
        <f t="shared" si="7"/>
        <v>11720.263463773732</v>
      </c>
      <c r="O33" s="68"/>
      <c r="P33" s="74"/>
      <c r="Q33" s="68"/>
      <c r="R33" s="74">
        <f t="shared" si="20"/>
        <v>0</v>
      </c>
      <c r="S33" s="68"/>
      <c r="T33" s="45">
        <f t="shared" si="21"/>
        <v>0</v>
      </c>
      <c r="U33" s="105"/>
      <c r="V33" s="108">
        <f>($U$3/$H$2)*C33</f>
        <v>0</v>
      </c>
      <c r="W33" s="136"/>
      <c r="X33" s="137">
        <f>T33+R33+P33+N33+L33+J33+H33+V33</f>
        <v>25882.248482500323</v>
      </c>
      <c r="Y33" s="170">
        <f>F33+X33</f>
        <v>323747.17486762238</v>
      </c>
      <c r="Z33" s="41"/>
      <c r="AB33" s="115">
        <f>N33+T33</f>
        <v>11720.263463773732</v>
      </c>
    </row>
    <row r="34" spans="1:30" ht="15">
      <c r="A34" s="69">
        <v>4604</v>
      </c>
      <c r="B34" s="70" t="s">
        <v>37</v>
      </c>
      <c r="C34" s="8">
        <v>268</v>
      </c>
      <c r="D34" s="42">
        <f t="shared" si="9"/>
        <v>24</v>
      </c>
      <c r="E34" s="72">
        <f t="shared" si="16"/>
        <v>31110.457602327868</v>
      </c>
      <c r="F34" s="73">
        <f t="shared" si="5"/>
        <v>300858.67880666407</v>
      </c>
      <c r="G34" s="123"/>
      <c r="H34" s="124">
        <f t="shared" si="17"/>
        <v>5408.1105514658393</v>
      </c>
      <c r="I34" s="123"/>
      <c r="J34" s="124">
        <f t="shared" si="18"/>
        <v>3785.6773860260882</v>
      </c>
      <c r="K34" s="123"/>
      <c r="L34" s="124">
        <f t="shared" si="19"/>
        <v>6489.7326617590088</v>
      </c>
      <c r="M34" s="123"/>
      <c r="N34" s="124">
        <f t="shared" si="7"/>
        <v>12979.465323518018</v>
      </c>
      <c r="O34" s="68"/>
      <c r="P34" s="74"/>
      <c r="Q34" s="68"/>
      <c r="R34" s="74">
        <f t="shared" si="20"/>
        <v>0</v>
      </c>
      <c r="S34" s="68"/>
      <c r="T34" s="45">
        <f t="shared" si="21"/>
        <v>0</v>
      </c>
      <c r="U34" s="105"/>
      <c r="V34" s="108">
        <f>($U$3/$H$2)*C34</f>
        <v>0</v>
      </c>
      <c r="W34" s="136"/>
      <c r="X34" s="137">
        <f>T34+R34+P34+N34+L34+J34+H34+V34</f>
        <v>28662.985922768952</v>
      </c>
      <c r="Y34" s="170">
        <f>F34+X34</f>
        <v>329521.66472943302</v>
      </c>
      <c r="Z34" s="41"/>
      <c r="AB34" s="115">
        <f>N34+T34</f>
        <v>12979.465323518018</v>
      </c>
    </row>
    <row r="35" spans="1:30" ht="15">
      <c r="A35" s="63">
        <v>4607</v>
      </c>
      <c r="B35" s="64" t="s">
        <v>38</v>
      </c>
      <c r="C35" s="14">
        <v>1182</v>
      </c>
      <c r="D35" s="42">
        <f t="shared" si="9"/>
        <v>25</v>
      </c>
      <c r="E35" s="66">
        <f t="shared" si="16"/>
        <v>137211.04808190872</v>
      </c>
      <c r="F35" s="73">
        <f t="shared" si="5"/>
        <v>406100.59085625724</v>
      </c>
      <c r="G35" s="123"/>
      <c r="H35" s="124">
        <f t="shared" si="17"/>
        <v>23852.189074002323</v>
      </c>
      <c r="I35" s="123"/>
      <c r="J35" s="124">
        <f t="shared" si="18"/>
        <v>16696.532351801627</v>
      </c>
      <c r="K35" s="123"/>
      <c r="L35" s="124">
        <f t="shared" si="19"/>
        <v>28622.626888802792</v>
      </c>
      <c r="M35" s="123"/>
      <c r="N35" s="124">
        <f t="shared" si="7"/>
        <v>57245.253777605583</v>
      </c>
      <c r="O35" s="68"/>
      <c r="P35" s="74"/>
      <c r="Q35" s="68"/>
      <c r="R35" s="74">
        <f t="shared" si="20"/>
        <v>0</v>
      </c>
      <c r="S35" s="68"/>
      <c r="T35" s="45">
        <f t="shared" si="21"/>
        <v>0</v>
      </c>
      <c r="U35" s="105"/>
      <c r="V35" s="108">
        <f>($U$3/$H$2)*C35</f>
        <v>0</v>
      </c>
      <c r="W35" s="136"/>
      <c r="X35" s="137">
        <f>T35+R35+P35+N35+L35+J35+H35+V35</f>
        <v>126416.60209221231</v>
      </c>
      <c r="Y35" s="170">
        <f>F35+X35</f>
        <v>532517.19294846954</v>
      </c>
      <c r="Z35" s="41"/>
      <c r="AB35" s="115">
        <f>N35+T35</f>
        <v>57245.253777605583</v>
      </c>
    </row>
    <row r="36" spans="1:30" ht="15">
      <c r="A36" s="69">
        <v>4803</v>
      </c>
      <c r="B36" s="70" t="s">
        <v>39</v>
      </c>
      <c r="C36" s="8">
        <v>235</v>
      </c>
      <c r="D36" s="42">
        <f t="shared" si="9"/>
        <v>26</v>
      </c>
      <c r="E36" s="72">
        <f t="shared" si="16"/>
        <v>27279.69230054869</v>
      </c>
      <c r="F36" s="73">
        <f t="shared" si="5"/>
        <v>297058.91611778381</v>
      </c>
      <c r="G36" s="123"/>
      <c r="H36" s="124">
        <f t="shared" si="17"/>
        <v>4742.1864910241502</v>
      </c>
      <c r="I36" s="123"/>
      <c r="J36" s="124">
        <f t="shared" si="18"/>
        <v>3319.5305437169059</v>
      </c>
      <c r="K36" s="123"/>
      <c r="L36" s="124">
        <f t="shared" si="19"/>
        <v>5690.623789228981</v>
      </c>
      <c r="M36" s="123"/>
      <c r="N36" s="124">
        <f t="shared" si="7"/>
        <v>11381.247578457962</v>
      </c>
      <c r="O36" s="68"/>
      <c r="P36" s="74"/>
      <c r="Q36" s="68"/>
      <c r="R36" s="74">
        <f t="shared" si="20"/>
        <v>0</v>
      </c>
      <c r="S36" s="68"/>
      <c r="T36" s="45">
        <f t="shared" si="21"/>
        <v>0</v>
      </c>
      <c r="U36" s="105"/>
      <c r="V36" s="108">
        <f>($U$3/$H$2)*C36</f>
        <v>0</v>
      </c>
      <c r="W36" s="136"/>
      <c r="X36" s="137">
        <f>T36+R36+P36+N36+L36+J36+H36+V36</f>
        <v>25133.588402427999</v>
      </c>
      <c r="Y36" s="170">
        <f>F36+X36</f>
        <v>322192.50452021183</v>
      </c>
      <c r="Z36" s="41"/>
      <c r="AB36" s="115">
        <f>N36+T36</f>
        <v>11381.247578457962</v>
      </c>
    </row>
    <row r="37" spans="1:30" s="97" customFormat="1" ht="15">
      <c r="A37" s="90">
        <v>4901</v>
      </c>
      <c r="B37" s="82" t="s">
        <v>104</v>
      </c>
      <c r="C37" s="8"/>
      <c r="D37" s="91">
        <f t="shared" si="9"/>
        <v>27</v>
      </c>
      <c r="E37" s="92"/>
      <c r="F37" s="73"/>
      <c r="G37" s="121"/>
      <c r="H37" s="122">
        <f t="shared" si="17"/>
        <v>0</v>
      </c>
      <c r="I37" s="121"/>
      <c r="J37" s="122">
        <f t="shared" si="18"/>
        <v>0</v>
      </c>
      <c r="K37" s="121"/>
      <c r="L37" s="122">
        <f t="shared" si="19"/>
        <v>0</v>
      </c>
      <c r="M37" s="121"/>
      <c r="N37" s="124">
        <f t="shared" si="7"/>
        <v>0</v>
      </c>
      <c r="O37" s="93"/>
      <c r="P37" s="94"/>
      <c r="Q37" s="93"/>
      <c r="R37" s="94">
        <f t="shared" si="20"/>
        <v>0</v>
      </c>
      <c r="S37" s="93"/>
      <c r="T37" s="95">
        <f t="shared" si="21"/>
        <v>0</v>
      </c>
      <c r="U37" s="105"/>
      <c r="V37" s="108">
        <f>($U$3/$H$2)*C37</f>
        <v>0</v>
      </c>
      <c r="W37" s="136"/>
      <c r="X37" s="137"/>
      <c r="Y37" s="171"/>
      <c r="Z37" s="96"/>
      <c r="AB37" s="115">
        <f>N37+T37</f>
        <v>0</v>
      </c>
      <c r="AC37" s="116"/>
      <c r="AD37" s="116"/>
    </row>
    <row r="38" spans="1:30" ht="15">
      <c r="A38" s="69">
        <v>4902</v>
      </c>
      <c r="B38" s="70" t="s">
        <v>40</v>
      </c>
      <c r="C38" s="8">
        <v>116</v>
      </c>
      <c r="D38" s="42">
        <f>D37+1</f>
        <v>28</v>
      </c>
      <c r="E38" s="72">
        <f>C38/$C$80*$E$80</f>
        <v>13465.720454738928</v>
      </c>
      <c r="F38" s="73">
        <f t="shared" si="5"/>
        <v>283356.74157303374</v>
      </c>
      <c r="G38" s="123"/>
      <c r="H38" s="124">
        <f>($G$3/$H$2)*C38</f>
        <v>2340.8239700374529</v>
      </c>
      <c r="I38" s="123"/>
      <c r="J38" s="124">
        <f t="shared" si="18"/>
        <v>1638.5767790262173</v>
      </c>
      <c r="K38" s="123"/>
      <c r="L38" s="124">
        <f t="shared" si="19"/>
        <v>2808.9887640449442</v>
      </c>
      <c r="M38" s="123"/>
      <c r="N38" s="124">
        <f t="shared" si="7"/>
        <v>5617.9775280898884</v>
      </c>
      <c r="O38" s="68"/>
      <c r="P38" s="74"/>
      <c r="Q38" s="68"/>
      <c r="R38" s="74">
        <f t="shared" si="20"/>
        <v>0</v>
      </c>
      <c r="S38" s="68"/>
      <c r="T38" s="45">
        <f t="shared" si="21"/>
        <v>0</v>
      </c>
      <c r="U38" s="105"/>
      <c r="V38" s="108">
        <f>($U$3/$H$2)*C38</f>
        <v>0</v>
      </c>
      <c r="W38" s="136"/>
      <c r="X38" s="137">
        <f>T38+R38+P38+N38+L38+J38+H38+V38</f>
        <v>12406.367041198502</v>
      </c>
      <c r="Y38" s="170">
        <f>F38+X38</f>
        <v>295763.10861423222</v>
      </c>
      <c r="Z38" s="41"/>
      <c r="AB38" s="115">
        <f>N38+T38</f>
        <v>5617.9775280898884</v>
      </c>
    </row>
    <row r="39" spans="1:30" ht="15">
      <c r="A39" s="63">
        <v>4911</v>
      </c>
      <c r="B39" s="64" t="s">
        <v>41</v>
      </c>
      <c r="C39" s="14">
        <v>428</v>
      </c>
      <c r="D39" s="42">
        <f t="shared" si="9"/>
        <v>29</v>
      </c>
      <c r="E39" s="66">
        <f>C39/$C$80*$E$80</f>
        <v>49683.865126105695</v>
      </c>
      <c r="F39" s="73">
        <f t="shared" si="5"/>
        <v>319281.77063153818</v>
      </c>
      <c r="G39" s="123"/>
      <c r="H39" s="124">
        <f t="shared" si="17"/>
        <v>8636.8332687588791</v>
      </c>
      <c r="I39" s="123"/>
      <c r="J39" s="124">
        <f t="shared" si="18"/>
        <v>6045.7832881312152</v>
      </c>
      <c r="K39" s="123"/>
      <c r="L39" s="124">
        <f t="shared" si="19"/>
        <v>10364.199922510656</v>
      </c>
      <c r="M39" s="123"/>
      <c r="N39" s="124">
        <f t="shared" si="7"/>
        <v>20728.399845021311</v>
      </c>
      <c r="O39" s="68"/>
      <c r="P39" s="74">
        <v>58515</v>
      </c>
      <c r="Q39" s="68"/>
      <c r="R39" s="74">
        <f t="shared" si="20"/>
        <v>0</v>
      </c>
      <c r="S39" s="68"/>
      <c r="T39" s="45">
        <f t="shared" si="21"/>
        <v>0</v>
      </c>
      <c r="U39" s="105"/>
      <c r="V39" s="108">
        <f>($U$3/$H$2)*C39</f>
        <v>0</v>
      </c>
      <c r="W39" s="136"/>
      <c r="X39" s="137">
        <f>T39+R39+P39+N39+L39+J39+H39+V39</f>
        <v>104290.21632442207</v>
      </c>
      <c r="Y39" s="170">
        <f>F39+X39</f>
        <v>423571.98695596028</v>
      </c>
      <c r="Z39" s="41"/>
      <c r="AB39" s="115">
        <f>N39+T39</f>
        <v>20728.399845021311</v>
      </c>
    </row>
    <row r="40" spans="1:30" ht="15.75">
      <c r="A40" s="58" t="s">
        <v>42</v>
      </c>
      <c r="B40" s="80"/>
      <c r="C40" s="60">
        <f>SUM(C41:C45)</f>
        <v>7432</v>
      </c>
      <c r="D40" s="42"/>
      <c r="E40" s="81"/>
      <c r="F40" s="73"/>
      <c r="G40" s="121"/>
      <c r="H40" s="122"/>
      <c r="I40" s="121"/>
      <c r="J40" s="122"/>
      <c r="K40" s="121"/>
      <c r="L40" s="122"/>
      <c r="M40" s="121"/>
      <c r="N40" s="124"/>
      <c r="O40" s="56"/>
      <c r="P40" s="57"/>
      <c r="Q40" s="56"/>
      <c r="R40" s="57"/>
      <c r="S40" s="56"/>
      <c r="T40" s="46"/>
      <c r="U40" s="105"/>
      <c r="V40" s="108"/>
      <c r="W40" s="136"/>
      <c r="X40" s="137"/>
      <c r="Y40" s="171"/>
      <c r="Z40" s="41"/>
      <c r="AB40" s="115">
        <f>N40+T40</f>
        <v>0</v>
      </c>
    </row>
    <row r="41" spans="1:30" ht="15">
      <c r="A41" s="63">
        <v>5200</v>
      </c>
      <c r="B41" s="64" t="s">
        <v>43</v>
      </c>
      <c r="C41" s="14">
        <v>4306</v>
      </c>
      <c r="D41" s="42">
        <f>D39+1</f>
        <v>30</v>
      </c>
      <c r="E41" s="66">
        <f>C41/$C$80*$E$80</f>
        <v>499856.82998367085</v>
      </c>
      <c r="F41" s="73">
        <f t="shared" si="5"/>
        <v>765811.45873692364</v>
      </c>
      <c r="G41" s="123"/>
      <c r="H41" s="124">
        <f t="shared" ref="H41:H45" si="22">($G$3/$H$2)*C41</f>
        <v>86893.000129148902</v>
      </c>
      <c r="I41" s="123"/>
      <c r="J41" s="124">
        <f t="shared" ref="J41:J45" si="23">($I$3/$H$2)*C41</f>
        <v>60825.100090404238</v>
      </c>
      <c r="K41" s="123"/>
      <c r="L41" s="124">
        <f t="shared" ref="L41:L45" si="24">($K$3/$H$2)*C41</f>
        <v>104271.6001549787</v>
      </c>
      <c r="M41" s="123"/>
      <c r="N41" s="124">
        <f t="shared" si="7"/>
        <v>208543.20030995741</v>
      </c>
      <c r="O41" s="68"/>
      <c r="P41" s="74">
        <v>132505</v>
      </c>
      <c r="Q41" s="68"/>
      <c r="R41" s="74">
        <f t="shared" ref="R41:R45" si="25">($Q$3/$H$2)*C41</f>
        <v>0</v>
      </c>
      <c r="S41" s="68"/>
      <c r="T41" s="45">
        <f t="shared" ref="T41:T45" si="26">($S$3/$H$2)*C41</f>
        <v>0</v>
      </c>
      <c r="U41" s="105"/>
      <c r="V41" s="108">
        <f>($U$3/$H$2)*C41</f>
        <v>0</v>
      </c>
      <c r="W41" s="136"/>
      <c r="X41" s="137">
        <f>T41+R41+P41+N41+L41+J41+H41+V41</f>
        <v>593037.90068448917</v>
      </c>
      <c r="Y41" s="170">
        <f>F41+X41</f>
        <v>1358849.3594214129</v>
      </c>
      <c r="Z41" s="41"/>
      <c r="AB41" s="115">
        <f>N41+T41</f>
        <v>208543.20030995741</v>
      </c>
    </row>
    <row r="42" spans="1:30" ht="15">
      <c r="A42" s="69">
        <v>5508</v>
      </c>
      <c r="B42" s="70" t="s">
        <v>44</v>
      </c>
      <c r="C42" s="8">
        <v>1258</v>
      </c>
      <c r="D42" s="42">
        <f t="shared" si="9"/>
        <v>31</v>
      </c>
      <c r="E42" s="72">
        <f>C42/$C$80*$E$80</f>
        <v>146033.41665570319</v>
      </c>
      <c r="F42" s="73">
        <f t="shared" si="5"/>
        <v>414851.55947307241</v>
      </c>
      <c r="G42" s="123"/>
      <c r="H42" s="124">
        <f t="shared" si="22"/>
        <v>25385.832364716516</v>
      </c>
      <c r="I42" s="123"/>
      <c r="J42" s="124">
        <f t="shared" si="23"/>
        <v>17770.082655301565</v>
      </c>
      <c r="K42" s="123"/>
      <c r="L42" s="124">
        <f t="shared" si="24"/>
        <v>30462.998837659823</v>
      </c>
      <c r="M42" s="123"/>
      <c r="N42" s="124">
        <f t="shared" si="7"/>
        <v>60925.997675319646</v>
      </c>
      <c r="O42" s="68"/>
      <c r="P42" s="74"/>
      <c r="Q42" s="68"/>
      <c r="R42" s="74">
        <f t="shared" si="25"/>
        <v>0</v>
      </c>
      <c r="S42" s="68"/>
      <c r="T42" s="45">
        <f t="shared" si="26"/>
        <v>0</v>
      </c>
      <c r="U42" s="105"/>
      <c r="V42" s="108">
        <f>($U$3/$H$2)*C42</f>
        <v>0</v>
      </c>
      <c r="W42" s="136"/>
      <c r="X42" s="137">
        <f>T42+R42+P42+N42+L42+J42+H42+V42</f>
        <v>134544.91153299756</v>
      </c>
      <c r="Y42" s="170">
        <f>F42+X42</f>
        <v>549396.47100607003</v>
      </c>
      <c r="Z42" s="41"/>
      <c r="AB42" s="115">
        <f>N42+T42</f>
        <v>60925.997675319646</v>
      </c>
    </row>
    <row r="43" spans="1:30" ht="15">
      <c r="A43" s="63">
        <v>5604</v>
      </c>
      <c r="B43" s="64" t="s">
        <v>45</v>
      </c>
      <c r="C43" s="14">
        <v>1295</v>
      </c>
      <c r="D43" s="42">
        <f t="shared" si="9"/>
        <v>32</v>
      </c>
      <c r="E43" s="66">
        <f>C43/$C$80*$E$80</f>
        <v>150328.51714557683</v>
      </c>
      <c r="F43" s="73">
        <f t="shared" si="5"/>
        <v>419111.89945757459</v>
      </c>
      <c r="G43" s="123"/>
      <c r="H43" s="124">
        <f t="shared" si="22"/>
        <v>26132.474493090533</v>
      </c>
      <c r="I43" s="123"/>
      <c r="J43" s="124">
        <f t="shared" si="23"/>
        <v>18292.732145163372</v>
      </c>
      <c r="K43" s="123"/>
      <c r="L43" s="124">
        <f t="shared" si="24"/>
        <v>31358.969391708641</v>
      </c>
      <c r="M43" s="123"/>
      <c r="N43" s="124">
        <f t="shared" si="7"/>
        <v>62717.938783417281</v>
      </c>
      <c r="O43" s="68"/>
      <c r="P43" s="74"/>
      <c r="Q43" s="68"/>
      <c r="R43" s="74">
        <f t="shared" si="25"/>
        <v>0</v>
      </c>
      <c r="S43" s="68"/>
      <c r="T43" s="45">
        <f t="shared" si="26"/>
        <v>0</v>
      </c>
      <c r="U43" s="105"/>
      <c r="V43" s="108">
        <f>($U$3/$H$2)*C43</f>
        <v>0</v>
      </c>
      <c r="W43" s="136"/>
      <c r="X43" s="137">
        <f>T43+R43+P43+N43+L43+J43+H43+V43</f>
        <v>138502.11481337983</v>
      </c>
      <c r="Y43" s="170">
        <f>F43+X43</f>
        <v>557614.01427095442</v>
      </c>
      <c r="Z43" s="41"/>
      <c r="AB43" s="115">
        <f>N43+T43</f>
        <v>62717.938783417281</v>
      </c>
    </row>
    <row r="44" spans="1:30" ht="15">
      <c r="A44" s="69">
        <v>5609</v>
      </c>
      <c r="B44" s="70" t="s">
        <v>46</v>
      </c>
      <c r="C44" s="8">
        <v>484</v>
      </c>
      <c r="D44" s="42">
        <f t="shared" si="9"/>
        <v>33</v>
      </c>
      <c r="E44" s="72">
        <f>C44/$C$80*$E$80</f>
        <v>56184.557759427946</v>
      </c>
      <c r="F44" s="73">
        <f t="shared" si="5"/>
        <v>325729.85277024406</v>
      </c>
      <c r="G44" s="123"/>
      <c r="H44" s="124">
        <f t="shared" si="22"/>
        <v>9766.8862198114421</v>
      </c>
      <c r="I44" s="123"/>
      <c r="J44" s="124">
        <f t="shared" si="23"/>
        <v>6836.82035386801</v>
      </c>
      <c r="K44" s="123"/>
      <c r="L44" s="124">
        <f t="shared" si="24"/>
        <v>11720.263463773732</v>
      </c>
      <c r="M44" s="123"/>
      <c r="N44" s="124">
        <f t="shared" si="7"/>
        <v>23440.526927547464</v>
      </c>
      <c r="O44" s="68"/>
      <c r="P44" s="74">
        <v>59643</v>
      </c>
      <c r="Q44" s="68"/>
      <c r="R44" s="74">
        <f t="shared" si="25"/>
        <v>0</v>
      </c>
      <c r="S44" s="68"/>
      <c r="T44" s="45">
        <f t="shared" si="26"/>
        <v>0</v>
      </c>
      <c r="U44" s="105"/>
      <c r="V44" s="108">
        <f>($U$3/$H$2)*C44</f>
        <v>0</v>
      </c>
      <c r="W44" s="136"/>
      <c r="X44" s="137">
        <f>T44+R44+P44+N44+L44+J44+H44+V44</f>
        <v>111407.49696500065</v>
      </c>
      <c r="Y44" s="170">
        <f>F44+X44</f>
        <v>437137.3497352447</v>
      </c>
      <c r="Z44" s="41"/>
      <c r="AB44" s="115">
        <f>N44+T44</f>
        <v>23440.526927547464</v>
      </c>
    </row>
    <row r="45" spans="1:30" ht="15">
      <c r="A45" s="63">
        <v>5611</v>
      </c>
      <c r="B45" s="64" t="s">
        <v>47</v>
      </c>
      <c r="C45" s="14">
        <v>89</v>
      </c>
      <c r="D45" s="42">
        <f t="shared" si="9"/>
        <v>34</v>
      </c>
      <c r="E45" s="66">
        <f>C45/$C$80*$E$80</f>
        <v>10331.457935101418</v>
      </c>
      <c r="F45" s="73">
        <f t="shared" si="5"/>
        <v>280247.8448275862</v>
      </c>
      <c r="G45" s="123"/>
      <c r="H45" s="124">
        <f t="shared" si="22"/>
        <v>1795.9770114942528</v>
      </c>
      <c r="I45" s="123"/>
      <c r="J45" s="124">
        <f t="shared" si="23"/>
        <v>1257.183908045977</v>
      </c>
      <c r="K45" s="123"/>
      <c r="L45" s="124">
        <f t="shared" si="24"/>
        <v>2155.1724137931037</v>
      </c>
      <c r="M45" s="123"/>
      <c r="N45" s="124">
        <f t="shared" si="7"/>
        <v>4310.3448275862074</v>
      </c>
      <c r="O45" s="68"/>
      <c r="P45" s="74"/>
      <c r="Q45" s="68"/>
      <c r="R45" s="74">
        <f t="shared" si="25"/>
        <v>0</v>
      </c>
      <c r="S45" s="56"/>
      <c r="T45" s="45">
        <f t="shared" si="26"/>
        <v>0</v>
      </c>
      <c r="U45" s="105"/>
      <c r="V45" s="108">
        <f>($U$3/$H$2)*C45</f>
        <v>0</v>
      </c>
      <c r="W45" s="136"/>
      <c r="X45" s="137">
        <f>T45+R45+P45+N45+L45+J45+H45+V45</f>
        <v>9518.6781609195405</v>
      </c>
      <c r="Y45" s="170">
        <f>F45+X45</f>
        <v>289766.52298850572</v>
      </c>
      <c r="Z45" s="41"/>
      <c r="AB45" s="115">
        <f>N45+T45</f>
        <v>4310.3448275862074</v>
      </c>
    </row>
    <row r="46" spans="1:30" ht="15.75">
      <c r="A46" s="58" t="s">
        <v>48</v>
      </c>
      <c r="B46" s="80"/>
      <c r="C46" s="60">
        <f>SUM(C47:C57)</f>
        <v>31732</v>
      </c>
      <c r="D46" s="42"/>
      <c r="E46" s="81"/>
      <c r="F46" s="73"/>
      <c r="G46" s="121"/>
      <c r="H46" s="122"/>
      <c r="I46" s="121"/>
      <c r="J46" s="122"/>
      <c r="K46" s="121"/>
      <c r="L46" s="122"/>
      <c r="M46" s="121"/>
      <c r="N46" s="124"/>
      <c r="O46" s="56"/>
      <c r="P46" s="57"/>
      <c r="Q46" s="56"/>
      <c r="R46" s="57"/>
      <c r="S46" s="56"/>
      <c r="T46" s="46"/>
      <c r="U46" s="105"/>
      <c r="V46" s="108"/>
      <c r="W46" s="136"/>
      <c r="X46" s="137"/>
      <c r="Y46" s="171"/>
      <c r="Z46" s="41"/>
      <c r="AB46" s="115">
        <f>N46+T46</f>
        <v>0</v>
      </c>
    </row>
    <row r="47" spans="1:30" ht="15">
      <c r="A47" s="63">
        <v>6000</v>
      </c>
      <c r="B47" s="64" t="s">
        <v>49</v>
      </c>
      <c r="C47" s="14">
        <v>19893</v>
      </c>
      <c r="D47" s="42">
        <v>35</v>
      </c>
      <c r="E47" s="66">
        <f t="shared" ref="E47:E57" si="27">C47/$C$80*$E$80</f>
        <v>2309254.9741907027</v>
      </c>
      <c r="F47" s="73">
        <f t="shared" si="5"/>
        <v>2560566.0354513754</v>
      </c>
      <c r="G47" s="123"/>
      <c r="H47" s="124">
        <f t="shared" ref="H47:H57" si="28">($G$3/$H$2)*C47</f>
        <v>401431.1313444401</v>
      </c>
      <c r="I47" s="123"/>
      <c r="J47" s="124">
        <f t="shared" ref="J47:J57" si="29">($I$3/$H$2)*C47</f>
        <v>281001.79194110812</v>
      </c>
      <c r="K47" s="123"/>
      <c r="L47" s="124">
        <f t="shared" ref="L47:L57" si="30">($K$3/$H$2)*C47</f>
        <v>481717.3576133282</v>
      </c>
      <c r="M47" s="123"/>
      <c r="N47" s="124">
        <f t="shared" si="7"/>
        <v>963434.71522665641</v>
      </c>
      <c r="O47" s="68"/>
      <c r="P47" s="74">
        <v>425942</v>
      </c>
      <c r="Q47" s="68"/>
      <c r="R47" s="74">
        <f t="shared" ref="R47:R57" si="31">($Q$3/$H$2)*C47</f>
        <v>0</v>
      </c>
      <c r="S47" s="68"/>
      <c r="T47" s="45">
        <f t="shared" ref="T47:T57" si="32">($S$3/$H$2)*C47</f>
        <v>0</v>
      </c>
      <c r="U47" s="105"/>
      <c r="V47" s="108">
        <f>($U$3/$H$2)*C47</f>
        <v>0</v>
      </c>
      <c r="W47" s="136"/>
      <c r="X47" s="137">
        <f>T47+R47+P47+N47+L47+J47+H47+V47</f>
        <v>2553526.9961255323</v>
      </c>
      <c r="Y47" s="170">
        <f>F47+X47</f>
        <v>5114093.0315769073</v>
      </c>
      <c r="Z47" s="41"/>
      <c r="AB47" s="115">
        <f>N47+T47</f>
        <v>963434.71522665641</v>
      </c>
    </row>
    <row r="48" spans="1:30" ht="15">
      <c r="A48" s="69">
        <v>6100</v>
      </c>
      <c r="B48" s="70" t="s">
        <v>50</v>
      </c>
      <c r="C48" s="8">
        <v>3156</v>
      </c>
      <c r="D48" s="42">
        <f t="shared" si="9"/>
        <v>36</v>
      </c>
      <c r="E48" s="72">
        <f t="shared" si="27"/>
        <v>366360.46340651769</v>
      </c>
      <c r="F48" s="73">
        <f t="shared" si="5"/>
        <v>633395.48624564125</v>
      </c>
      <c r="G48" s="123"/>
      <c r="H48" s="124">
        <f t="shared" si="28"/>
        <v>63686.555598605184</v>
      </c>
      <c r="I48" s="123"/>
      <c r="J48" s="124">
        <f t="shared" si="29"/>
        <v>44580.588919023634</v>
      </c>
      <c r="K48" s="123"/>
      <c r="L48" s="124">
        <f t="shared" si="30"/>
        <v>76423.86671832623</v>
      </c>
      <c r="M48" s="123"/>
      <c r="N48" s="124">
        <f t="shared" si="7"/>
        <v>152847.73343665246</v>
      </c>
      <c r="O48" s="68"/>
      <c r="P48" s="74"/>
      <c r="Q48" s="68"/>
      <c r="R48" s="74">
        <f t="shared" si="31"/>
        <v>0</v>
      </c>
      <c r="S48" s="68"/>
      <c r="T48" s="45">
        <f t="shared" si="32"/>
        <v>0</v>
      </c>
      <c r="U48" s="105"/>
      <c r="V48" s="108">
        <f>($U$3/$H$2)*C48</f>
        <v>0</v>
      </c>
      <c r="W48" s="136"/>
      <c r="X48" s="137">
        <f>T48+R48+P48+N48+L48+J48+H48+V48</f>
        <v>337538.74467260751</v>
      </c>
      <c r="Y48" s="170">
        <f>F48+X48</f>
        <v>970934.23091824877</v>
      </c>
      <c r="Z48" s="41"/>
      <c r="AB48" s="115">
        <f>N48+T48</f>
        <v>152847.73343665246</v>
      </c>
    </row>
    <row r="49" spans="1:30" ht="15">
      <c r="A49" s="63">
        <v>6250</v>
      </c>
      <c r="B49" s="64" t="s">
        <v>51</v>
      </c>
      <c r="C49" s="14">
        <v>1977</v>
      </c>
      <c r="D49" s="42">
        <f t="shared" si="9"/>
        <v>37</v>
      </c>
      <c r="E49" s="66">
        <f t="shared" si="27"/>
        <v>229497.66671567981</v>
      </c>
      <c r="F49" s="73">
        <f t="shared" si="5"/>
        <v>497640.3283611004</v>
      </c>
      <c r="G49" s="123"/>
      <c r="H49" s="124">
        <f t="shared" si="28"/>
        <v>39894.905075552109</v>
      </c>
      <c r="I49" s="123"/>
      <c r="J49" s="124">
        <f t="shared" si="29"/>
        <v>27926.433552886479</v>
      </c>
      <c r="K49" s="123"/>
      <c r="L49" s="124">
        <f t="shared" si="30"/>
        <v>47873.886090662534</v>
      </c>
      <c r="M49" s="123"/>
      <c r="N49" s="124">
        <f t="shared" si="7"/>
        <v>95747.772181325068</v>
      </c>
      <c r="O49" s="68"/>
      <c r="P49" s="74"/>
      <c r="Q49" s="68"/>
      <c r="R49" s="74">
        <f t="shared" si="31"/>
        <v>0</v>
      </c>
      <c r="S49" s="68"/>
      <c r="T49" s="45">
        <f t="shared" si="32"/>
        <v>0</v>
      </c>
      <c r="U49" s="105"/>
      <c r="V49" s="108">
        <f>($U$3/$H$2)*C49</f>
        <v>0</v>
      </c>
      <c r="W49" s="136"/>
      <c r="X49" s="137">
        <f>T49+R49+P49+N49+L49+J49+H49+V49</f>
        <v>211442.99690042619</v>
      </c>
      <c r="Y49" s="170">
        <f>F49+X49</f>
        <v>709083.32526152662</v>
      </c>
      <c r="Z49" s="41"/>
      <c r="AB49" s="115">
        <f>N49+T49</f>
        <v>95747.772181325068</v>
      </c>
    </row>
    <row r="50" spans="1:30" ht="15">
      <c r="A50" s="69">
        <v>6400</v>
      </c>
      <c r="B50" s="70" t="s">
        <v>52</v>
      </c>
      <c r="C50" s="8">
        <v>1906</v>
      </c>
      <c r="D50" s="42">
        <f t="shared" si="9"/>
        <v>38</v>
      </c>
      <c r="E50" s="72">
        <f t="shared" si="27"/>
        <v>221255.71712700342</v>
      </c>
      <c r="F50" s="73">
        <f t="shared" si="5"/>
        <v>489465.08136381244</v>
      </c>
      <c r="G50" s="123"/>
      <c r="H50" s="124">
        <f t="shared" si="28"/>
        <v>38462.159369753324</v>
      </c>
      <c r="I50" s="123"/>
      <c r="J50" s="124">
        <f t="shared" si="29"/>
        <v>26923.511558827329</v>
      </c>
      <c r="K50" s="123"/>
      <c r="L50" s="124">
        <f t="shared" si="30"/>
        <v>46154.591243703995</v>
      </c>
      <c r="M50" s="123"/>
      <c r="N50" s="124">
        <f t="shared" si="7"/>
        <v>92309.18248740799</v>
      </c>
      <c r="O50" s="68"/>
      <c r="P50" s="74"/>
      <c r="Q50" s="68"/>
      <c r="R50" s="74">
        <f t="shared" si="31"/>
        <v>0</v>
      </c>
      <c r="S50" s="68"/>
      <c r="T50" s="45">
        <f t="shared" si="32"/>
        <v>0</v>
      </c>
      <c r="U50" s="105"/>
      <c r="V50" s="108">
        <f>($U$3/$H$2)*C50</f>
        <v>0</v>
      </c>
      <c r="W50" s="136"/>
      <c r="X50" s="137">
        <f>T50+R50+P50+N50+L50+J50+H50+V50</f>
        <v>203849.44465969264</v>
      </c>
      <c r="Y50" s="170">
        <f>F50+X50</f>
        <v>693314.52602350502</v>
      </c>
      <c r="Z50" s="41"/>
      <c r="AB50" s="115">
        <f>N50+T50</f>
        <v>92309.18248740799</v>
      </c>
    </row>
    <row r="51" spans="1:30" ht="15">
      <c r="A51" s="63">
        <v>6513</v>
      </c>
      <c r="B51" s="64" t="s">
        <v>53</v>
      </c>
      <c r="C51" s="14">
        <v>1171</v>
      </c>
      <c r="D51" s="42">
        <f t="shared" si="9"/>
        <v>39</v>
      </c>
      <c r="E51" s="66">
        <f t="shared" si="27"/>
        <v>135934.12631464898</v>
      </c>
      <c r="F51" s="73">
        <f t="shared" si="5"/>
        <v>404834.00329329714</v>
      </c>
      <c r="G51" s="123"/>
      <c r="H51" s="124">
        <f t="shared" si="28"/>
        <v>23630.214387188425</v>
      </c>
      <c r="I51" s="123"/>
      <c r="J51" s="124">
        <f t="shared" si="29"/>
        <v>16541.150071031901</v>
      </c>
      <c r="K51" s="123"/>
      <c r="L51" s="124">
        <f t="shared" si="30"/>
        <v>28356.257264626114</v>
      </c>
      <c r="M51" s="123"/>
      <c r="N51" s="124">
        <f t="shared" si="7"/>
        <v>56712.514529252228</v>
      </c>
      <c r="O51" s="68"/>
      <c r="P51" s="74"/>
      <c r="Q51" s="68"/>
      <c r="R51" s="74">
        <f t="shared" si="31"/>
        <v>0</v>
      </c>
      <c r="S51" s="68"/>
      <c r="T51" s="45">
        <f t="shared" si="32"/>
        <v>0</v>
      </c>
      <c r="U51" s="105"/>
      <c r="V51" s="108">
        <f>($U$3/$H$2)*C51</f>
        <v>0</v>
      </c>
      <c r="W51" s="136"/>
      <c r="X51" s="137">
        <f>T51+R51+P51+N51+L51+J51+H51+V51</f>
        <v>125240.13625209869</v>
      </c>
      <c r="Y51" s="170">
        <f>F51+X51</f>
        <v>530074.13954539585</v>
      </c>
      <c r="Z51" s="41"/>
      <c r="AB51" s="115">
        <f>N51+T51</f>
        <v>56712.514529252228</v>
      </c>
    </row>
    <row r="52" spans="1:30" ht="15">
      <c r="A52" s="69">
        <v>6515</v>
      </c>
      <c r="B52" s="70" t="s">
        <v>54</v>
      </c>
      <c r="C52" s="8">
        <v>780</v>
      </c>
      <c r="D52" s="42">
        <f t="shared" si="9"/>
        <v>40</v>
      </c>
      <c r="E52" s="72">
        <f t="shared" si="27"/>
        <v>90545.361678416928</v>
      </c>
      <c r="F52" s="73">
        <f t="shared" si="5"/>
        <v>359812.57264626113</v>
      </c>
      <c r="G52" s="123"/>
      <c r="H52" s="124">
        <f t="shared" si="28"/>
        <v>15740.023246803563</v>
      </c>
      <c r="I52" s="123"/>
      <c r="J52" s="124">
        <f t="shared" si="29"/>
        <v>11018.016272762496</v>
      </c>
      <c r="K52" s="123"/>
      <c r="L52" s="124">
        <f t="shared" si="30"/>
        <v>18888.02789616428</v>
      </c>
      <c r="M52" s="123"/>
      <c r="N52" s="124">
        <f t="shared" si="7"/>
        <v>37776.05579232856</v>
      </c>
      <c r="O52" s="68"/>
      <c r="P52" s="74"/>
      <c r="Q52" s="68"/>
      <c r="R52" s="74">
        <f t="shared" si="31"/>
        <v>0</v>
      </c>
      <c r="S52" s="68"/>
      <c r="T52" s="45">
        <f t="shared" si="32"/>
        <v>0</v>
      </c>
      <c r="U52" s="105"/>
      <c r="V52" s="108">
        <f>($U$3/$H$2)*C52</f>
        <v>0</v>
      </c>
      <c r="W52" s="136"/>
      <c r="X52" s="137">
        <f>T52+R52+P52+N52+L52+J52+H52+V52</f>
        <v>83422.123208058911</v>
      </c>
      <c r="Y52" s="170">
        <f>F52+X52</f>
        <v>443234.69585432007</v>
      </c>
      <c r="Z52" s="41"/>
      <c r="AB52" s="115">
        <f>N52+T52</f>
        <v>37776.05579232856</v>
      </c>
    </row>
    <row r="53" spans="1:30" ht="15">
      <c r="A53" s="63">
        <v>6601</v>
      </c>
      <c r="B53" s="64" t="s">
        <v>55</v>
      </c>
      <c r="C53" s="14">
        <v>485</v>
      </c>
      <c r="D53" s="42">
        <f t="shared" si="9"/>
        <v>41</v>
      </c>
      <c r="E53" s="66">
        <f t="shared" si="27"/>
        <v>56300.641556451556</v>
      </c>
      <c r="F53" s="73">
        <f t="shared" si="5"/>
        <v>325844.99709414958</v>
      </c>
      <c r="G53" s="123"/>
      <c r="H53" s="124">
        <f t="shared" si="28"/>
        <v>9787.0657367945241</v>
      </c>
      <c r="I53" s="123"/>
      <c r="J53" s="124">
        <f t="shared" si="29"/>
        <v>6850.9460157561671</v>
      </c>
      <c r="K53" s="123"/>
      <c r="L53" s="124">
        <f t="shared" si="30"/>
        <v>11744.47888415343</v>
      </c>
      <c r="M53" s="123"/>
      <c r="N53" s="124">
        <f t="shared" si="7"/>
        <v>23488.95776830686</v>
      </c>
      <c r="O53" s="68"/>
      <c r="P53" s="74"/>
      <c r="Q53" s="68"/>
      <c r="R53" s="74">
        <f t="shared" si="31"/>
        <v>0</v>
      </c>
      <c r="S53" s="68"/>
      <c r="T53" s="45">
        <f t="shared" si="32"/>
        <v>0</v>
      </c>
      <c r="U53" s="105"/>
      <c r="V53" s="108">
        <f>($U$3/$H$2)*C53</f>
        <v>0</v>
      </c>
      <c r="W53" s="136"/>
      <c r="X53" s="137">
        <f>T53+R53+P53+N53+L53+J53+H53+V53</f>
        <v>51871.448405010982</v>
      </c>
      <c r="Y53" s="170">
        <f>F53+X53</f>
        <v>377716.44549916056</v>
      </c>
      <c r="Z53" s="41"/>
      <c r="AB53" s="115">
        <f>N53+T53</f>
        <v>23488.95776830686</v>
      </c>
    </row>
    <row r="54" spans="1:30" ht="15">
      <c r="A54" s="69">
        <v>6602</v>
      </c>
      <c r="B54" s="70" t="s">
        <v>56</v>
      </c>
      <c r="C54" s="8">
        <v>379</v>
      </c>
      <c r="D54" s="42">
        <f t="shared" si="9"/>
        <v>42</v>
      </c>
      <c r="E54" s="72">
        <f t="shared" si="27"/>
        <v>43995.759071948742</v>
      </c>
      <c r="F54" s="73">
        <f t="shared" si="5"/>
        <v>313639.69876017049</v>
      </c>
      <c r="G54" s="123"/>
      <c r="H54" s="124">
        <f t="shared" si="28"/>
        <v>7648.0369365878851</v>
      </c>
      <c r="I54" s="123"/>
      <c r="J54" s="124">
        <f t="shared" si="29"/>
        <v>5353.6258556115199</v>
      </c>
      <c r="K54" s="123"/>
      <c r="L54" s="124">
        <f t="shared" si="30"/>
        <v>9177.6443239054643</v>
      </c>
      <c r="M54" s="123"/>
      <c r="N54" s="124">
        <f t="shared" si="7"/>
        <v>18355.288647810929</v>
      </c>
      <c r="O54" s="68"/>
      <c r="P54" s="74"/>
      <c r="Q54" s="68"/>
      <c r="R54" s="74">
        <f t="shared" si="31"/>
        <v>0</v>
      </c>
      <c r="S54" s="68"/>
      <c r="T54" s="45">
        <f t="shared" si="32"/>
        <v>0</v>
      </c>
      <c r="U54" s="105"/>
      <c r="V54" s="108">
        <f>($U$3/$H$2)*C54</f>
        <v>0</v>
      </c>
      <c r="W54" s="136"/>
      <c r="X54" s="137">
        <f>T54+R54+P54+N54+L54+J54+H54+V54</f>
        <v>40534.5957639158</v>
      </c>
      <c r="Y54" s="170">
        <f>F54+X54</f>
        <v>354174.29452408629</v>
      </c>
      <c r="Z54" s="41"/>
      <c r="AB54" s="115">
        <f>N54+T54</f>
        <v>18355.288647810929</v>
      </c>
    </row>
    <row r="55" spans="1:30" s="97" customFormat="1" ht="15">
      <c r="A55" s="90">
        <v>6611</v>
      </c>
      <c r="B55" s="82" t="s">
        <v>105</v>
      </c>
      <c r="C55" s="14"/>
      <c r="D55" s="91">
        <v>43</v>
      </c>
      <c r="E55" s="98">
        <f t="shared" si="27"/>
        <v>0</v>
      </c>
      <c r="F55" s="73"/>
      <c r="G55" s="123"/>
      <c r="H55" s="124">
        <f t="shared" si="28"/>
        <v>0</v>
      </c>
      <c r="I55" s="123"/>
      <c r="J55" s="124">
        <f t="shared" si="29"/>
        <v>0</v>
      </c>
      <c r="K55" s="123"/>
      <c r="L55" s="124">
        <f t="shared" si="30"/>
        <v>0</v>
      </c>
      <c r="M55" s="123"/>
      <c r="N55" s="124">
        <f t="shared" si="7"/>
        <v>0</v>
      </c>
      <c r="O55" s="99"/>
      <c r="P55" s="100"/>
      <c r="Q55" s="99"/>
      <c r="R55" s="100">
        <f t="shared" si="31"/>
        <v>0</v>
      </c>
      <c r="S55" s="93"/>
      <c r="T55" s="95">
        <f t="shared" si="32"/>
        <v>0</v>
      </c>
      <c r="U55" s="105"/>
      <c r="V55" s="108">
        <f>($U$3/$H$2)*C55</f>
        <v>0</v>
      </c>
      <c r="W55" s="136"/>
      <c r="X55" s="137"/>
      <c r="Y55" s="170"/>
      <c r="Z55" s="96"/>
      <c r="AB55" s="115">
        <f>N55+T55</f>
        <v>0</v>
      </c>
      <c r="AC55" s="116"/>
      <c r="AD55" s="116"/>
    </row>
    <row r="56" spans="1:30" ht="15">
      <c r="A56" s="63">
        <v>6612</v>
      </c>
      <c r="B56" s="64" t="s">
        <v>57</v>
      </c>
      <c r="C56" s="14">
        <v>1393</v>
      </c>
      <c r="D56" s="42">
        <f t="shared" si="9"/>
        <v>44</v>
      </c>
      <c r="E56" s="66">
        <f t="shared" si="27"/>
        <v>161704.72925389075</v>
      </c>
      <c r="F56" s="73">
        <f t="shared" si="5"/>
        <v>430396.04320030997</v>
      </c>
      <c r="G56" s="123"/>
      <c r="H56" s="124">
        <f t="shared" si="28"/>
        <v>28110.067157432517</v>
      </c>
      <c r="I56" s="123"/>
      <c r="J56" s="124">
        <f t="shared" si="29"/>
        <v>19677.047010202765</v>
      </c>
      <c r="K56" s="123"/>
      <c r="L56" s="124">
        <f t="shared" si="30"/>
        <v>33732.080588919023</v>
      </c>
      <c r="M56" s="123"/>
      <c r="N56" s="124">
        <f t="shared" si="7"/>
        <v>67464.161177838047</v>
      </c>
      <c r="O56" s="68"/>
      <c r="P56" s="74"/>
      <c r="Q56" s="68"/>
      <c r="R56" s="74">
        <f t="shared" si="31"/>
        <v>0</v>
      </c>
      <c r="S56" s="68"/>
      <c r="T56" s="45">
        <f t="shared" si="32"/>
        <v>0</v>
      </c>
      <c r="U56" s="105"/>
      <c r="V56" s="108">
        <f>($U$3/$H$2)*C56</f>
        <v>0</v>
      </c>
      <c r="W56" s="136"/>
      <c r="X56" s="137">
        <f>T56+R56+P56+N56+L56+J56+H56+V56</f>
        <v>148983.35593439234</v>
      </c>
      <c r="Y56" s="170">
        <f>F56+X56</f>
        <v>579379.39913470228</v>
      </c>
      <c r="Z56" s="41"/>
      <c r="AB56" s="115">
        <f>N56+T56</f>
        <v>67464.161177838047</v>
      </c>
    </row>
    <row r="57" spans="1:30" ht="15">
      <c r="A57" s="63">
        <v>6709</v>
      </c>
      <c r="B57" s="64" t="s">
        <v>58</v>
      </c>
      <c r="C57" s="14">
        <v>592</v>
      </c>
      <c r="D57" s="42">
        <v>45</v>
      </c>
      <c r="E57" s="66">
        <f t="shared" si="27"/>
        <v>68721.607837977979</v>
      </c>
      <c r="F57" s="73">
        <f t="shared" si="5"/>
        <v>338165.43975203409</v>
      </c>
      <c r="G57" s="123"/>
      <c r="H57" s="124">
        <f t="shared" si="28"/>
        <v>11946.274053984243</v>
      </c>
      <c r="I57" s="123"/>
      <c r="J57" s="124">
        <f t="shared" si="29"/>
        <v>8362.3918377889713</v>
      </c>
      <c r="K57" s="123"/>
      <c r="L57" s="124">
        <f t="shared" si="30"/>
        <v>14335.528864781094</v>
      </c>
      <c r="M57" s="123"/>
      <c r="N57" s="124">
        <f t="shared" si="7"/>
        <v>28671.057729562188</v>
      </c>
      <c r="O57" s="68"/>
      <c r="P57" s="74"/>
      <c r="Q57" s="68"/>
      <c r="R57" s="74">
        <f t="shared" si="31"/>
        <v>0</v>
      </c>
      <c r="S57" s="68"/>
      <c r="T57" s="45">
        <f t="shared" si="32"/>
        <v>0</v>
      </c>
      <c r="U57" s="105"/>
      <c r="V57" s="108">
        <f>($U$3/$H$2)*C57</f>
        <v>0</v>
      </c>
      <c r="W57" s="136"/>
      <c r="X57" s="137">
        <f>T57+R57+P57+N57+L57+J57+H57+V57</f>
        <v>63315.252486116493</v>
      </c>
      <c r="Y57" s="170">
        <f>F57+X57</f>
        <v>401480.69223815057</v>
      </c>
      <c r="Z57" s="41"/>
      <c r="AB57" s="115">
        <f>N57+T57</f>
        <v>28671.057729562188</v>
      </c>
    </row>
    <row r="58" spans="1:30" ht="15.75">
      <c r="A58" s="58" t="s">
        <v>59</v>
      </c>
      <c r="B58" s="80"/>
      <c r="C58" s="60">
        <f>SUM(C59:C62)</f>
        <v>11227</v>
      </c>
      <c r="D58" s="42"/>
      <c r="E58" s="81"/>
      <c r="F58" s="73"/>
      <c r="G58" s="121"/>
      <c r="H58" s="122"/>
      <c r="I58" s="121"/>
      <c r="J58" s="122"/>
      <c r="K58" s="121"/>
      <c r="L58" s="122"/>
      <c r="M58" s="121"/>
      <c r="N58" s="124"/>
      <c r="O58" s="56"/>
      <c r="P58" s="57"/>
      <c r="Q58" s="56"/>
      <c r="R58" s="57"/>
      <c r="S58" s="56"/>
      <c r="T58" s="46"/>
      <c r="U58" s="105"/>
      <c r="V58" s="108"/>
      <c r="W58" s="136"/>
      <c r="X58" s="137"/>
      <c r="Y58" s="171"/>
      <c r="Z58" s="41"/>
      <c r="AB58" s="115">
        <f>N58+T58</f>
        <v>0</v>
      </c>
    </row>
    <row r="59" spans="1:30" ht="15">
      <c r="A59" s="63">
        <v>7000</v>
      </c>
      <c r="B59" s="64" t="s">
        <v>60</v>
      </c>
      <c r="C59" s="14">
        <v>5208</v>
      </c>
      <c r="D59" s="42">
        <f>D57+1</f>
        <v>46</v>
      </c>
      <c r="E59" s="66">
        <f>C59/$C$80*$E$80</f>
        <v>604564.41489896842</v>
      </c>
      <c r="F59" s="73">
        <f t="shared" si="5"/>
        <v>869671.63889965136</v>
      </c>
      <c r="G59" s="123"/>
      <c r="H59" s="124">
        <f>($G$3/$H$2)*C59</f>
        <v>105094.92444788841</v>
      </c>
      <c r="I59" s="123"/>
      <c r="J59" s="124">
        <f>($I$3/$H$2)*C59</f>
        <v>73566.447113521892</v>
      </c>
      <c r="K59" s="123"/>
      <c r="L59" s="124">
        <f>($K$3/$H$2)*C59</f>
        <v>126113.9093374661</v>
      </c>
      <c r="M59" s="123"/>
      <c r="N59" s="124">
        <f t="shared" si="7"/>
        <v>252227.8186749322</v>
      </c>
      <c r="O59" s="68"/>
      <c r="P59" s="74">
        <v>147093</v>
      </c>
      <c r="Q59" s="68"/>
      <c r="R59" s="74">
        <f>($Q$3/$H$2)*C59</f>
        <v>0</v>
      </c>
      <c r="S59" s="68"/>
      <c r="T59" s="45">
        <f>($S$3/$H$2)*C59</f>
        <v>0</v>
      </c>
      <c r="U59" s="105"/>
      <c r="V59" s="108">
        <f>($U$3/$H$2)*C59</f>
        <v>0</v>
      </c>
      <c r="W59" s="136"/>
      <c r="X59" s="137">
        <f>T59+R59+P59+N59+L59+J59+H59+V59</f>
        <v>704096.09957380861</v>
      </c>
      <c r="Y59" s="170">
        <f>F59+X59</f>
        <v>1573767.7384734601</v>
      </c>
      <c r="Z59" s="41"/>
      <c r="AB59" s="115">
        <f>N59+T59</f>
        <v>252227.8186749322</v>
      </c>
    </row>
    <row r="60" spans="1:30" ht="15">
      <c r="A60" s="69">
        <v>7300</v>
      </c>
      <c r="B60" s="70" t="s">
        <v>61</v>
      </c>
      <c r="C60" s="8">
        <v>5262</v>
      </c>
      <c r="D60" s="42">
        <f t="shared" si="9"/>
        <v>47</v>
      </c>
      <c r="E60" s="72">
        <f>C60/$C$80*$E$80</f>
        <v>610832.93993824348</v>
      </c>
      <c r="F60" s="73">
        <f t="shared" si="5"/>
        <v>875889.43239054631</v>
      </c>
      <c r="G60" s="123"/>
      <c r="H60" s="124">
        <f>($G$3/$H$2)*C60</f>
        <v>106184.61836497481</v>
      </c>
      <c r="I60" s="123"/>
      <c r="J60" s="124">
        <f>($I$3/$H$2)*C60</f>
        <v>74329.232855482376</v>
      </c>
      <c r="K60" s="123"/>
      <c r="L60" s="124">
        <f>($K$3/$H$2)*C60</f>
        <v>127421.54203796979</v>
      </c>
      <c r="M60" s="123"/>
      <c r="N60" s="124">
        <f t="shared" si="7"/>
        <v>254843.08407593958</v>
      </c>
      <c r="O60" s="68"/>
      <c r="P60" s="74">
        <v>149941</v>
      </c>
      <c r="Q60" s="68"/>
      <c r="R60" s="74">
        <f>($Q$3/$H$2)*C60</f>
        <v>0</v>
      </c>
      <c r="S60" s="68"/>
      <c r="T60" s="45">
        <f>($S$3/$H$2)*C60</f>
        <v>0</v>
      </c>
      <c r="U60" s="105"/>
      <c r="V60" s="108">
        <f>($U$3/$H$2)*C60</f>
        <v>0</v>
      </c>
      <c r="W60" s="136"/>
      <c r="X60" s="137">
        <f>T60+R60+P60+N60+L60+J60+H60+V60</f>
        <v>712719.47733436665</v>
      </c>
      <c r="Y60" s="170">
        <f>F60+X60</f>
        <v>1588608.9097249131</v>
      </c>
      <c r="Z60" s="41"/>
      <c r="AB60" s="115">
        <f>N60+T60</f>
        <v>254843.08407593958</v>
      </c>
    </row>
    <row r="61" spans="1:30" ht="15">
      <c r="A61" s="63">
        <v>7502</v>
      </c>
      <c r="B61" s="64" t="s">
        <v>63</v>
      </c>
      <c r="C61" s="14">
        <v>96</v>
      </c>
      <c r="D61" s="42">
        <f t="shared" si="9"/>
        <v>48</v>
      </c>
      <c r="E61" s="66">
        <f>C61/$C$80*$E$80</f>
        <v>11144.044514266699</v>
      </c>
      <c r="F61" s="73">
        <f t="shared" si="5"/>
        <v>281053.85509492445</v>
      </c>
      <c r="G61" s="123"/>
      <c r="H61" s="124">
        <f>($G$3/$H$2)*C61</f>
        <v>1937.2336303758232</v>
      </c>
      <c r="I61" s="123"/>
      <c r="J61" s="124">
        <f>($I$3/$H$2)*C61</f>
        <v>1356.0635412630763</v>
      </c>
      <c r="K61" s="123"/>
      <c r="L61" s="124">
        <f>($K$3/$H$2)*C61</f>
        <v>2324.6803564509883</v>
      </c>
      <c r="M61" s="123"/>
      <c r="N61" s="124">
        <f t="shared" si="7"/>
        <v>4649.3607129019765</v>
      </c>
      <c r="O61" s="68"/>
      <c r="P61" s="74"/>
      <c r="Q61" s="68"/>
      <c r="R61" s="74">
        <f>($Q$3/$H$2)*C61</f>
        <v>0</v>
      </c>
      <c r="S61" s="68"/>
      <c r="T61" s="45">
        <f>($S$3/$H$2)*C61</f>
        <v>0</v>
      </c>
      <c r="U61" s="105"/>
      <c r="V61" s="108">
        <f>($U$3/$H$2)*C61</f>
        <v>0</v>
      </c>
      <c r="W61" s="136"/>
      <c r="X61" s="137">
        <f>T61+R61+P61+N61+L61+J61+H61+V61</f>
        <v>10267.338240991865</v>
      </c>
      <c r="Y61" s="170">
        <f>F61+X61</f>
        <v>291321.19333591632</v>
      </c>
      <c r="Z61" s="41"/>
      <c r="AB61" s="115">
        <f>N61+T61</f>
        <v>4649.3607129019765</v>
      </c>
    </row>
    <row r="62" spans="1:30" ht="15">
      <c r="A62" s="69">
        <v>7505</v>
      </c>
      <c r="B62" s="70" t="s">
        <v>62</v>
      </c>
      <c r="C62" s="8">
        <v>661</v>
      </c>
      <c r="D62" s="42">
        <f t="shared" si="9"/>
        <v>49</v>
      </c>
      <c r="E62" s="66">
        <f>C62/$C$80*$E$80</f>
        <v>76731.389832607165</v>
      </c>
      <c r="F62" s="73">
        <f t="shared" si="5"/>
        <v>346110.39810151106</v>
      </c>
      <c r="G62" s="121"/>
      <c r="H62" s="122">
        <f>($G$3/$H$2)*C62</f>
        <v>13338.660725816866</v>
      </c>
      <c r="I62" s="121"/>
      <c r="J62" s="122">
        <f>($I$3/$H$2)*C62</f>
        <v>9337.0625080718073</v>
      </c>
      <c r="K62" s="121"/>
      <c r="L62" s="122">
        <f>($K$3/$H$2)*C62</f>
        <v>16006.392870980242</v>
      </c>
      <c r="M62" s="121"/>
      <c r="N62" s="124">
        <f t="shared" si="7"/>
        <v>32012.785741960484</v>
      </c>
      <c r="O62" s="56"/>
      <c r="P62" s="57"/>
      <c r="Q62" s="56"/>
      <c r="R62" s="57">
        <f>($Q$3/$H$2)*C62</f>
        <v>0</v>
      </c>
      <c r="S62" s="56"/>
      <c r="T62" s="46">
        <f>($S$3/$H$2)*C62</f>
        <v>0</v>
      </c>
      <c r="U62" s="105"/>
      <c r="V62" s="108">
        <f>($U$3/$H$2)*C62</f>
        <v>0</v>
      </c>
      <c r="W62" s="136"/>
      <c r="X62" s="137">
        <f>T62+R62+P62+N62+L62+J62+H62+V62</f>
        <v>70694.901846829394</v>
      </c>
      <c r="Y62" s="170">
        <f>F62+X62</f>
        <v>416805.29994834046</v>
      </c>
      <c r="Z62" s="41"/>
      <c r="AB62" s="115">
        <f>N62+T62</f>
        <v>32012.785741960484</v>
      </c>
    </row>
    <row r="63" spans="1:30" ht="15.75">
      <c r="A63" s="58" t="s">
        <v>64</v>
      </c>
      <c r="B63" s="59"/>
      <c r="C63" s="60">
        <f>SUM(C64:C78)</f>
        <v>33805</v>
      </c>
      <c r="D63" s="42"/>
      <c r="E63" s="75"/>
      <c r="F63" s="73"/>
      <c r="G63" s="121"/>
      <c r="H63" s="122"/>
      <c r="I63" s="121"/>
      <c r="J63" s="122"/>
      <c r="K63" s="121"/>
      <c r="L63" s="122"/>
      <c r="M63" s="121"/>
      <c r="N63" s="124"/>
      <c r="O63" s="56"/>
      <c r="P63" s="57"/>
      <c r="Q63" s="56"/>
      <c r="R63" s="57"/>
      <c r="S63" s="56"/>
      <c r="T63" s="46"/>
      <c r="U63" s="105"/>
      <c r="V63" s="108"/>
      <c r="W63" s="136"/>
      <c r="X63" s="137"/>
      <c r="Y63" s="171"/>
      <c r="Z63" s="41"/>
      <c r="AB63" s="115">
        <f>N63+T63</f>
        <v>0</v>
      </c>
    </row>
    <row r="64" spans="1:30" ht="15">
      <c r="A64" s="63">
        <v>7708</v>
      </c>
      <c r="B64" s="64" t="s">
        <v>65</v>
      </c>
      <c r="C64" s="14">
        <v>2547</v>
      </c>
      <c r="D64" s="42">
        <f>D62+1</f>
        <v>50</v>
      </c>
      <c r="E64" s="66">
        <f t="shared" ref="E64:E78" si="33">C64/$C$80*$E$80</f>
        <v>295665.43101913837</v>
      </c>
      <c r="F64" s="73">
        <f t="shared" si="5"/>
        <v>563272.59298721422</v>
      </c>
      <c r="G64" s="123"/>
      <c r="H64" s="124">
        <f t="shared" ref="H64:H78" si="34">($G$3/$H$2)*C64</f>
        <v>51397.229755908556</v>
      </c>
      <c r="I64" s="123"/>
      <c r="J64" s="124">
        <f t="shared" ref="J64:J78" si="35">($I$3/$H$2)*C64</f>
        <v>35978.060829135997</v>
      </c>
      <c r="K64" s="123"/>
      <c r="L64" s="124">
        <f t="shared" ref="L64:L78" si="36">($K$3/$H$2)*C64</f>
        <v>61676.675707090282</v>
      </c>
      <c r="M64" s="123"/>
      <c r="N64" s="124">
        <f t="shared" si="7"/>
        <v>123353.35141418056</v>
      </c>
      <c r="O64" s="68"/>
      <c r="P64" s="74">
        <v>97249</v>
      </c>
      <c r="Q64" s="68"/>
      <c r="R64" s="74">
        <f t="shared" ref="R64:R78" si="37">($Q$3/$H$2)*C64</f>
        <v>0</v>
      </c>
      <c r="S64" s="68"/>
      <c r="T64" s="45">
        <f t="shared" ref="T64:T78" si="38">($S$3/$H$2)*C64</f>
        <v>0</v>
      </c>
      <c r="U64" s="105"/>
      <c r="V64" s="108">
        <f>($U$3/$H$2)*C64</f>
        <v>0</v>
      </c>
      <c r="W64" s="136"/>
      <c r="X64" s="137">
        <f>T64+R64+P64+N64+L64+J64+H64+V64</f>
        <v>369654.31770631537</v>
      </c>
      <c r="Y64" s="170">
        <f>F64+X64</f>
        <v>932926.91069352953</v>
      </c>
      <c r="Z64" s="41"/>
      <c r="AB64" s="115">
        <f>N64+T64</f>
        <v>123353.35141418056</v>
      </c>
    </row>
    <row r="65" spans="1:28" ht="15">
      <c r="A65" s="69">
        <v>8000</v>
      </c>
      <c r="B65" s="70" t="s">
        <v>66</v>
      </c>
      <c r="C65" s="8">
        <v>4523</v>
      </c>
      <c r="D65" s="42">
        <f t="shared" si="9"/>
        <v>51</v>
      </c>
      <c r="E65" s="72">
        <f t="shared" si="33"/>
        <v>525047.0139377946</v>
      </c>
      <c r="F65" s="73">
        <f t="shared" si="5"/>
        <v>790797.77702440904</v>
      </c>
      <c r="G65" s="123"/>
      <c r="H65" s="124">
        <f t="shared" si="34"/>
        <v>91271.955314477585</v>
      </c>
      <c r="I65" s="123"/>
      <c r="J65" s="124">
        <f t="shared" si="35"/>
        <v>63890.36872013432</v>
      </c>
      <c r="K65" s="123"/>
      <c r="L65" s="124">
        <f t="shared" si="36"/>
        <v>109526.34637737312</v>
      </c>
      <c r="M65" s="123"/>
      <c r="N65" s="124">
        <f t="shared" si="7"/>
        <v>219052.69275474624</v>
      </c>
      <c r="O65" s="68"/>
      <c r="P65" s="74"/>
      <c r="Q65" s="68"/>
      <c r="R65" s="74">
        <f t="shared" si="37"/>
        <v>0</v>
      </c>
      <c r="S65" s="68"/>
      <c r="T65" s="45">
        <f t="shared" si="38"/>
        <v>0</v>
      </c>
      <c r="U65" s="105"/>
      <c r="V65" s="108">
        <f>($U$3/$H$2)*C65</f>
        <v>0</v>
      </c>
      <c r="W65" s="136"/>
      <c r="X65" s="137">
        <f>T65+R65+P65+N65+L65+J65+H65+V65</f>
        <v>483741.36316673132</v>
      </c>
      <c r="Y65" s="170">
        <f>F65+X65</f>
        <v>1274539.1401911404</v>
      </c>
      <c r="Z65" s="41"/>
      <c r="AB65" s="115">
        <f>N65+T65</f>
        <v>219052.69275474624</v>
      </c>
    </row>
    <row r="66" spans="1:28" ht="15">
      <c r="A66" s="63">
        <v>8200</v>
      </c>
      <c r="B66" s="64" t="s">
        <v>67</v>
      </c>
      <c r="C66" s="14">
        <v>11239</v>
      </c>
      <c r="D66" s="42">
        <f t="shared" si="9"/>
        <v>52</v>
      </c>
      <c r="E66" s="66">
        <f t="shared" si="33"/>
        <v>1304665.7947483689</v>
      </c>
      <c r="F66" s="73">
        <f t="shared" si="5"/>
        <v>1564107.0563734986</v>
      </c>
      <c r="G66" s="123"/>
      <c r="H66" s="124">
        <f t="shared" si="34"/>
        <v>226797.59137285288</v>
      </c>
      <c r="I66" s="123"/>
      <c r="J66" s="124">
        <f t="shared" si="35"/>
        <v>158758.31396099704</v>
      </c>
      <c r="K66" s="123"/>
      <c r="L66" s="124">
        <f t="shared" si="36"/>
        <v>272157.10964742349</v>
      </c>
      <c r="M66" s="123"/>
      <c r="N66" s="124">
        <f t="shared" si="7"/>
        <v>544314.21929484699</v>
      </c>
      <c r="O66" s="68"/>
      <c r="P66" s="74">
        <v>257543</v>
      </c>
      <c r="Q66" s="68"/>
      <c r="R66" s="74">
        <f t="shared" si="37"/>
        <v>0</v>
      </c>
      <c r="S66" s="68"/>
      <c r="T66" s="45">
        <f t="shared" si="38"/>
        <v>0</v>
      </c>
      <c r="U66" s="105"/>
      <c r="V66" s="108">
        <f>($U$3/$H$2)*C66</f>
        <v>0</v>
      </c>
      <c r="W66" s="136"/>
      <c r="X66" s="137">
        <f>T66+R66+P66+N66+L66+J66+H66+V66</f>
        <v>1459570.2342761203</v>
      </c>
      <c r="Y66" s="170">
        <f>F66+X66</f>
        <v>3023677.290649619</v>
      </c>
      <c r="Z66" s="41"/>
      <c r="AB66" s="115">
        <f>N66+T66</f>
        <v>544314.21929484699</v>
      </c>
    </row>
    <row r="67" spans="1:28" ht="15">
      <c r="A67" s="69">
        <v>8508</v>
      </c>
      <c r="B67" s="70" t="s">
        <v>68</v>
      </c>
      <c r="C67" s="8">
        <v>877</v>
      </c>
      <c r="D67" s="42">
        <f t="shared" si="9"/>
        <v>53</v>
      </c>
      <c r="E67" s="72">
        <f t="shared" si="33"/>
        <v>101805.48998970725</v>
      </c>
      <c r="F67" s="73">
        <f t="shared" si="5"/>
        <v>370981.57206509105</v>
      </c>
      <c r="G67" s="123"/>
      <c r="H67" s="124">
        <f t="shared" si="34"/>
        <v>17697.436394162469</v>
      </c>
      <c r="I67" s="123"/>
      <c r="J67" s="124">
        <f t="shared" si="35"/>
        <v>12388.20547591373</v>
      </c>
      <c r="K67" s="123"/>
      <c r="L67" s="124">
        <f t="shared" si="36"/>
        <v>21236.923672994966</v>
      </c>
      <c r="M67" s="123"/>
      <c r="N67" s="124">
        <f t="shared" si="7"/>
        <v>42473.847345989932</v>
      </c>
      <c r="O67" s="68"/>
      <c r="P67" s="74"/>
      <c r="Q67" s="68"/>
      <c r="R67" s="74">
        <f t="shared" si="37"/>
        <v>0</v>
      </c>
      <c r="S67" s="68"/>
      <c r="T67" s="45">
        <f t="shared" si="38"/>
        <v>0</v>
      </c>
      <c r="U67" s="105"/>
      <c r="V67" s="108">
        <f>($U$3/$H$2)*C67</f>
        <v>0</v>
      </c>
      <c r="W67" s="136"/>
      <c r="X67" s="137">
        <f>T67+R67+P67+N67+L67+J67+H67+V67</f>
        <v>93796.412889061088</v>
      </c>
      <c r="Y67" s="170">
        <f>F67+X67</f>
        <v>464777.98495415214</v>
      </c>
      <c r="Z67" s="41"/>
      <c r="AB67" s="115">
        <f>N67+T67</f>
        <v>42473.847345989932</v>
      </c>
    </row>
    <row r="68" spans="1:28" ht="15">
      <c r="A68" s="63">
        <v>8509</v>
      </c>
      <c r="B68" s="64" t="s">
        <v>69</v>
      </c>
      <c r="C68" s="14">
        <v>680</v>
      </c>
      <c r="D68" s="42">
        <f t="shared" si="9"/>
        <v>54</v>
      </c>
      <c r="E68" s="66">
        <f t="shared" si="33"/>
        <v>78936.981976055788</v>
      </c>
      <c r="F68" s="73">
        <f t="shared" si="5"/>
        <v>348298.14025571482</v>
      </c>
      <c r="G68" s="123"/>
      <c r="H68" s="124">
        <f t="shared" si="34"/>
        <v>13722.071548495414</v>
      </c>
      <c r="I68" s="123"/>
      <c r="J68" s="124">
        <f t="shared" si="35"/>
        <v>9605.450083946791</v>
      </c>
      <c r="K68" s="123"/>
      <c r="L68" s="124">
        <f t="shared" si="36"/>
        <v>16466.485858194501</v>
      </c>
      <c r="M68" s="123"/>
      <c r="N68" s="124">
        <f t="shared" si="7"/>
        <v>32932.971716389002</v>
      </c>
      <c r="O68" s="68"/>
      <c r="P68" s="74">
        <v>62663</v>
      </c>
      <c r="Q68" s="68"/>
      <c r="R68" s="74">
        <f t="shared" si="37"/>
        <v>0</v>
      </c>
      <c r="S68" s="68"/>
      <c r="T68" s="45">
        <f t="shared" si="38"/>
        <v>0</v>
      </c>
      <c r="U68" s="105"/>
      <c r="V68" s="108">
        <f>($U$3/$H$2)*C68</f>
        <v>0</v>
      </c>
      <c r="W68" s="136"/>
      <c r="X68" s="137">
        <f>T68+R68+P68+N68+L68+J68+H68+V68</f>
        <v>135389.97920702572</v>
      </c>
      <c r="Y68" s="170">
        <f>F68+X68</f>
        <v>483688.11946274055</v>
      </c>
      <c r="Z68" s="41"/>
      <c r="AB68" s="115">
        <f>N68+T68</f>
        <v>32932.971716389002</v>
      </c>
    </row>
    <row r="69" spans="1:28" ht="15">
      <c r="A69" s="69">
        <v>8610</v>
      </c>
      <c r="B69" s="70" t="s">
        <v>70</v>
      </c>
      <c r="C69" s="8">
        <v>295</v>
      </c>
      <c r="D69" s="42">
        <f t="shared" si="9"/>
        <v>55</v>
      </c>
      <c r="E69" s="72">
        <f t="shared" si="33"/>
        <v>34244.72012196538</v>
      </c>
      <c r="F69" s="73">
        <f t="shared" si="5"/>
        <v>303967.57555211161</v>
      </c>
      <c r="G69" s="123"/>
      <c r="H69" s="124">
        <f t="shared" si="34"/>
        <v>5952.9575100090397</v>
      </c>
      <c r="I69" s="123"/>
      <c r="J69" s="124">
        <f t="shared" si="35"/>
        <v>4167.0702570063286</v>
      </c>
      <c r="K69" s="123"/>
      <c r="L69" s="124">
        <f t="shared" si="36"/>
        <v>7143.5490120108489</v>
      </c>
      <c r="M69" s="123"/>
      <c r="N69" s="124">
        <f t="shared" si="7"/>
        <v>14287.098024021698</v>
      </c>
      <c r="O69" s="68"/>
      <c r="P69" s="74"/>
      <c r="Q69" s="68"/>
      <c r="R69" s="74">
        <f t="shared" si="37"/>
        <v>0</v>
      </c>
      <c r="S69" s="68"/>
      <c r="T69" s="45">
        <f t="shared" si="38"/>
        <v>0</v>
      </c>
      <c r="U69" s="105"/>
      <c r="V69" s="108">
        <f>($U$3/$H$2)*C69</f>
        <v>0</v>
      </c>
      <c r="W69" s="136"/>
      <c r="X69" s="137">
        <f>T69+R69+P69+N69+L69+J69+H69+V69</f>
        <v>31550.674803047918</v>
      </c>
      <c r="Y69" s="170">
        <f>F69+X69</f>
        <v>335518.25035515951</v>
      </c>
      <c r="Z69" s="41"/>
      <c r="AB69" s="115">
        <f>N69+T69</f>
        <v>14287.098024021698</v>
      </c>
    </row>
    <row r="70" spans="1:28" ht="15">
      <c r="A70" s="63">
        <v>8613</v>
      </c>
      <c r="B70" s="64" t="s">
        <v>71</v>
      </c>
      <c r="C70" s="14">
        <v>2035</v>
      </c>
      <c r="D70" s="42">
        <f t="shared" si="9"/>
        <v>56</v>
      </c>
      <c r="E70" s="66">
        <f t="shared" si="33"/>
        <v>236230.52694304928</v>
      </c>
      <c r="F70" s="73">
        <f t="shared" si="5"/>
        <v>504318.69914761721</v>
      </c>
      <c r="G70" s="123"/>
      <c r="H70" s="124">
        <f t="shared" si="34"/>
        <v>41065.317060570836</v>
      </c>
      <c r="I70" s="123"/>
      <c r="J70" s="124">
        <f t="shared" si="35"/>
        <v>28745.721942399588</v>
      </c>
      <c r="K70" s="123"/>
      <c r="L70" s="124">
        <f t="shared" si="36"/>
        <v>49278.380472685007</v>
      </c>
      <c r="M70" s="123"/>
      <c r="N70" s="124">
        <f t="shared" si="7"/>
        <v>98556.760945370013</v>
      </c>
      <c r="O70" s="68"/>
      <c r="P70" s="74"/>
      <c r="Q70" s="68"/>
      <c r="R70" s="74">
        <f t="shared" si="37"/>
        <v>0</v>
      </c>
      <c r="S70" s="68"/>
      <c r="T70" s="45">
        <f t="shared" si="38"/>
        <v>0</v>
      </c>
      <c r="U70" s="105"/>
      <c r="V70" s="108">
        <f>($U$3/$H$2)*C70</f>
        <v>0</v>
      </c>
      <c r="W70" s="136"/>
      <c r="X70" s="137">
        <f>T70+R70+P70+N70+L70+J70+H70+V70</f>
        <v>217646.18042102546</v>
      </c>
      <c r="Y70" s="170">
        <f>F70+X70</f>
        <v>721964.8795686427</v>
      </c>
      <c r="Z70" s="41"/>
      <c r="AB70" s="115">
        <f>N70+T70</f>
        <v>98556.760945370013</v>
      </c>
    </row>
    <row r="71" spans="1:28" ht="15">
      <c r="A71" s="69">
        <v>8614</v>
      </c>
      <c r="B71" s="70" t="s">
        <v>72</v>
      </c>
      <c r="C71" s="8">
        <v>1866</v>
      </c>
      <c r="D71" s="42">
        <f t="shared" si="9"/>
        <v>57</v>
      </c>
      <c r="E71" s="72">
        <f t="shared" si="33"/>
        <v>216612.36524605897</v>
      </c>
      <c r="F71" s="73">
        <f t="shared" si="5"/>
        <v>484859.30840759398</v>
      </c>
      <c r="G71" s="123"/>
      <c r="H71" s="124">
        <f t="shared" si="34"/>
        <v>37654.978690430064</v>
      </c>
      <c r="I71" s="123"/>
      <c r="J71" s="124">
        <f t="shared" si="35"/>
        <v>26358.485083301046</v>
      </c>
      <c r="K71" s="123"/>
      <c r="L71" s="124">
        <f t="shared" si="36"/>
        <v>45185.974428516085</v>
      </c>
      <c r="M71" s="123"/>
      <c r="N71" s="124">
        <f t="shared" si="7"/>
        <v>90371.94885703217</v>
      </c>
      <c r="O71" s="68"/>
      <c r="P71" s="74"/>
      <c r="Q71" s="68"/>
      <c r="R71" s="74">
        <f t="shared" si="37"/>
        <v>0</v>
      </c>
      <c r="S71" s="68"/>
      <c r="T71" s="45">
        <f t="shared" si="38"/>
        <v>0</v>
      </c>
      <c r="U71" s="105"/>
      <c r="V71" s="108">
        <f>($U$3/$H$2)*C71</f>
        <v>0</v>
      </c>
      <c r="W71" s="136"/>
      <c r="X71" s="137">
        <f>T71+R71+P71+N71+L71+J71+H71+V71</f>
        <v>199571.38705927937</v>
      </c>
      <c r="Y71" s="170">
        <f>F71+X71</f>
        <v>684430.69546687335</v>
      </c>
      <c r="Z71" s="41"/>
      <c r="AB71" s="115">
        <f>N71+T71</f>
        <v>90371.94885703217</v>
      </c>
    </row>
    <row r="72" spans="1:28" ht="15">
      <c r="A72" s="63">
        <v>8710</v>
      </c>
      <c r="B72" s="64" t="s">
        <v>73</v>
      </c>
      <c r="C72" s="14">
        <v>874</v>
      </c>
      <c r="D72" s="42">
        <f t="shared" si="9"/>
        <v>58</v>
      </c>
      <c r="E72" s="66">
        <f t="shared" si="33"/>
        <v>101457.23859863641</v>
      </c>
      <c r="F72" s="73">
        <f t="shared" si="5"/>
        <v>370636.13909337466</v>
      </c>
      <c r="G72" s="123"/>
      <c r="H72" s="124">
        <f t="shared" si="34"/>
        <v>17636.897843213224</v>
      </c>
      <c r="I72" s="123"/>
      <c r="J72" s="124">
        <f t="shared" si="35"/>
        <v>12345.828490249258</v>
      </c>
      <c r="K72" s="123"/>
      <c r="L72" s="124">
        <f t="shared" si="36"/>
        <v>21164.27741185587</v>
      </c>
      <c r="M72" s="123"/>
      <c r="N72" s="124">
        <f t="shared" si="7"/>
        <v>42328.55482371174</v>
      </c>
      <c r="O72" s="68"/>
      <c r="P72" s="74"/>
      <c r="Q72" s="68"/>
      <c r="R72" s="74">
        <f t="shared" si="37"/>
        <v>0</v>
      </c>
      <c r="S72" s="68"/>
      <c r="T72" s="45">
        <f t="shared" si="38"/>
        <v>0</v>
      </c>
      <c r="U72" s="105"/>
      <c r="V72" s="108">
        <f>($U$3/$H$2)*C72</f>
        <v>0</v>
      </c>
      <c r="W72" s="136"/>
      <c r="X72" s="137">
        <f>T72+R72+P72+N72+L72+J72+H72+V72</f>
        <v>93475.558569030094</v>
      </c>
      <c r="Y72" s="170">
        <f>F72+X72</f>
        <v>464111.69766240474</v>
      </c>
      <c r="Z72" s="41"/>
      <c r="AB72" s="115">
        <f>N72+T72</f>
        <v>42328.55482371174</v>
      </c>
    </row>
    <row r="73" spans="1:28" ht="15">
      <c r="A73" s="69">
        <v>8716</v>
      </c>
      <c r="B73" s="70" t="s">
        <v>74</v>
      </c>
      <c r="C73" s="8">
        <v>3196</v>
      </c>
      <c r="D73" s="42">
        <f t="shared" si="9"/>
        <v>59</v>
      </c>
      <c r="E73" s="72">
        <f t="shared" si="33"/>
        <v>371003.81528746214</v>
      </c>
      <c r="F73" s="73">
        <f t="shared" si="5"/>
        <v>638001.25920185982</v>
      </c>
      <c r="G73" s="123"/>
      <c r="H73" s="124">
        <f t="shared" si="34"/>
        <v>64493.736277928445</v>
      </c>
      <c r="I73" s="123"/>
      <c r="J73" s="124">
        <f t="shared" si="35"/>
        <v>45145.615394549917</v>
      </c>
      <c r="K73" s="123"/>
      <c r="L73" s="124">
        <f t="shared" si="36"/>
        <v>77392.48353351414</v>
      </c>
      <c r="M73" s="123"/>
      <c r="N73" s="124">
        <f t="shared" si="7"/>
        <v>154784.96706702828</v>
      </c>
      <c r="O73" s="68"/>
      <c r="P73" s="74"/>
      <c r="Q73" s="68"/>
      <c r="R73" s="74">
        <f>($Q$3/$H$2)*C73</f>
        <v>0</v>
      </c>
      <c r="S73" s="68"/>
      <c r="T73" s="45">
        <f t="shared" si="38"/>
        <v>0</v>
      </c>
      <c r="U73" s="105"/>
      <c r="V73" s="108">
        <f>($U$3/$H$2)*C73</f>
        <v>0</v>
      </c>
      <c r="W73" s="136"/>
      <c r="X73" s="137">
        <f>T73+R73+P73+N73+L73+J73+H73+V73</f>
        <v>341816.80227302079</v>
      </c>
      <c r="Y73" s="170">
        <f>F73+X73</f>
        <v>979818.06147488067</v>
      </c>
      <c r="Z73" s="41"/>
      <c r="AB73" s="115">
        <f>N73+T73</f>
        <v>154784.96706702828</v>
      </c>
    </row>
    <row r="74" spans="1:28" ht="15">
      <c r="A74" s="63">
        <v>8717</v>
      </c>
      <c r="B74" s="64" t="s">
        <v>75</v>
      </c>
      <c r="C74" s="14">
        <v>2573</v>
      </c>
      <c r="D74" s="42">
        <f t="shared" si="9"/>
        <v>60</v>
      </c>
      <c r="E74" s="66">
        <f t="shared" si="33"/>
        <v>298683.60974175227</v>
      </c>
      <c r="F74" s="73">
        <f t="shared" ref="F74:F78" si="39">$F$4+C74/($C$80-139875)*($E$80-$F$4*61)</f>
        <v>566266.34540875629</v>
      </c>
      <c r="G74" s="123"/>
      <c r="H74" s="124">
        <f t="shared" si="34"/>
        <v>51921.897197468679</v>
      </c>
      <c r="I74" s="123"/>
      <c r="J74" s="124">
        <f t="shared" si="35"/>
        <v>36345.328038228079</v>
      </c>
      <c r="K74" s="123"/>
      <c r="L74" s="124">
        <f t="shared" si="36"/>
        <v>62306.276636962422</v>
      </c>
      <c r="M74" s="123"/>
      <c r="N74" s="124">
        <f t="shared" ref="N74:N78" si="40">($M$3/$H$2)*C74</f>
        <v>124612.55327392484</v>
      </c>
      <c r="O74" s="68"/>
      <c r="P74" s="74">
        <v>97842</v>
      </c>
      <c r="Q74" s="68"/>
      <c r="R74" s="74">
        <f t="shared" si="37"/>
        <v>0</v>
      </c>
      <c r="S74" s="68"/>
      <c r="T74" s="45">
        <f t="shared" si="38"/>
        <v>0</v>
      </c>
      <c r="U74" s="105"/>
      <c r="V74" s="108">
        <f>($U$3/$H$2)*C74</f>
        <v>0</v>
      </c>
      <c r="W74" s="136"/>
      <c r="X74" s="137">
        <f>T74+R74+P74+N74+L74+J74+H74+V74</f>
        <v>373028.05514658405</v>
      </c>
      <c r="Y74" s="170">
        <f>F74+X74</f>
        <v>939294.40055534034</v>
      </c>
      <c r="Z74" s="41"/>
      <c r="AB74" s="115">
        <f>N74+T74</f>
        <v>124612.55327392484</v>
      </c>
    </row>
    <row r="75" spans="1:28" ht="15">
      <c r="A75" s="69">
        <v>8719</v>
      </c>
      <c r="B75" s="70" t="s">
        <v>76</v>
      </c>
      <c r="C75" s="8">
        <v>535</v>
      </c>
      <c r="D75" s="42">
        <f t="shared" si="9"/>
        <v>61</v>
      </c>
      <c r="E75" s="72">
        <f t="shared" si="33"/>
        <v>62104.831407632118</v>
      </c>
      <c r="F75" s="73">
        <f t="shared" si="39"/>
        <v>331602.21328942268</v>
      </c>
      <c r="G75" s="123"/>
      <c r="H75" s="124">
        <f t="shared" si="34"/>
        <v>10796.041585948598</v>
      </c>
      <c r="I75" s="123"/>
      <c r="J75" s="124">
        <f t="shared" si="35"/>
        <v>7557.2291101640194</v>
      </c>
      <c r="K75" s="123"/>
      <c r="L75" s="124">
        <f t="shared" si="36"/>
        <v>12955.249903138319</v>
      </c>
      <c r="M75" s="123"/>
      <c r="N75" s="124">
        <f t="shared" si="40"/>
        <v>25910.499806276639</v>
      </c>
      <c r="O75" s="68"/>
      <c r="P75" s="74"/>
      <c r="Q75" s="68"/>
      <c r="R75" s="74">
        <f t="shared" si="37"/>
        <v>0</v>
      </c>
      <c r="S75" s="68"/>
      <c r="T75" s="45">
        <f t="shared" si="38"/>
        <v>0</v>
      </c>
      <c r="U75" s="105"/>
      <c r="V75" s="108">
        <f>($U$3/$H$2)*C75</f>
        <v>0</v>
      </c>
      <c r="W75" s="136"/>
      <c r="X75" s="137">
        <f>T75+R75+P75+N75+L75+J75+H75+V75</f>
        <v>57219.020405527583</v>
      </c>
      <c r="Y75" s="170">
        <f>F75+X75</f>
        <v>388821.23369495024</v>
      </c>
      <c r="Z75" s="41"/>
      <c r="AB75" s="115">
        <f>N75+T75</f>
        <v>25910.499806276639</v>
      </c>
    </row>
    <row r="76" spans="1:28" ht="15">
      <c r="A76" s="63">
        <v>8720</v>
      </c>
      <c r="B76" s="64" t="s">
        <v>77</v>
      </c>
      <c r="C76" s="14">
        <v>577</v>
      </c>
      <c r="D76" s="42">
        <f t="shared" si="9"/>
        <v>62</v>
      </c>
      <c r="E76" s="66">
        <f t="shared" si="33"/>
        <v>66980.350882623796</v>
      </c>
      <c r="F76" s="73">
        <f t="shared" si="39"/>
        <v>336438.27489345218</v>
      </c>
      <c r="G76" s="123"/>
      <c r="H76" s="124">
        <f t="shared" si="34"/>
        <v>11643.58129923802</v>
      </c>
      <c r="I76" s="123"/>
      <c r="J76" s="124">
        <f t="shared" si="35"/>
        <v>8150.5069094666151</v>
      </c>
      <c r="K76" s="123"/>
      <c r="L76" s="124">
        <f t="shared" si="36"/>
        <v>13972.297559085626</v>
      </c>
      <c r="M76" s="123"/>
      <c r="N76" s="124">
        <f t="shared" si="40"/>
        <v>27944.595118171252</v>
      </c>
      <c r="O76" s="68"/>
      <c r="P76" s="74"/>
      <c r="Q76" s="68"/>
      <c r="R76" s="74">
        <f t="shared" si="37"/>
        <v>0</v>
      </c>
      <c r="S76" s="68"/>
      <c r="T76" s="45">
        <f t="shared" si="38"/>
        <v>0</v>
      </c>
      <c r="U76" s="105"/>
      <c r="V76" s="108">
        <f>($U$3/$H$2)*C76</f>
        <v>0</v>
      </c>
      <c r="W76" s="136"/>
      <c r="X76" s="137">
        <f>T76+R76+P76+N76+L76+J76+H76+V76</f>
        <v>61710.980885961515</v>
      </c>
      <c r="Y76" s="170">
        <f>F76+X76</f>
        <v>398149.25577941368</v>
      </c>
      <c r="Z76" s="41"/>
      <c r="AB76" s="115">
        <f>N76+T76</f>
        <v>27944.595118171252</v>
      </c>
    </row>
    <row r="77" spans="1:28" ht="15">
      <c r="A77" s="69">
        <v>8721</v>
      </c>
      <c r="B77" s="70" t="s">
        <v>78</v>
      </c>
      <c r="C77" s="8">
        <v>1280</v>
      </c>
      <c r="D77" s="42">
        <f t="shared" ref="D77:D78" si="41">D76+1</f>
        <v>63</v>
      </c>
      <c r="E77" s="72">
        <f t="shared" si="33"/>
        <v>148587.26019022265</v>
      </c>
      <c r="F77" s="73">
        <f t="shared" si="39"/>
        <v>417384.73459899263</v>
      </c>
      <c r="G77" s="123"/>
      <c r="H77" s="124">
        <f t="shared" si="34"/>
        <v>25829.781738344311</v>
      </c>
      <c r="I77" s="123"/>
      <c r="J77" s="124">
        <f t="shared" si="35"/>
        <v>18080.847216841019</v>
      </c>
      <c r="K77" s="123"/>
      <c r="L77" s="124">
        <f t="shared" si="36"/>
        <v>30995.738086013174</v>
      </c>
      <c r="M77" s="123"/>
      <c r="N77" s="124">
        <f t="shared" si="40"/>
        <v>61991.476172026349</v>
      </c>
      <c r="O77" s="68"/>
      <c r="P77" s="74">
        <v>72663</v>
      </c>
      <c r="Q77" s="68"/>
      <c r="R77" s="74">
        <f t="shared" si="37"/>
        <v>0</v>
      </c>
      <c r="S77" s="68"/>
      <c r="T77" s="45">
        <f t="shared" si="38"/>
        <v>0</v>
      </c>
      <c r="U77" s="105"/>
      <c r="V77" s="108">
        <f>($U$3/$H$2)*C77</f>
        <v>0</v>
      </c>
      <c r="W77" s="136"/>
      <c r="X77" s="137">
        <f>T77+R77+P77+N77+L77+J77+H77+V77</f>
        <v>209560.84321322487</v>
      </c>
      <c r="Y77" s="170">
        <f>F77+X77</f>
        <v>626945.57781221753</v>
      </c>
      <c r="Z77" s="41"/>
      <c r="AB77" s="115">
        <f>N77+T77</f>
        <v>61991.476172026349</v>
      </c>
    </row>
    <row r="78" spans="1:28" ht="15">
      <c r="A78" s="63">
        <v>8722</v>
      </c>
      <c r="B78" s="64" t="s">
        <v>79</v>
      </c>
      <c r="C78" s="14">
        <v>708</v>
      </c>
      <c r="D78" s="42">
        <f t="shared" si="41"/>
        <v>64</v>
      </c>
      <c r="E78" s="66">
        <f t="shared" si="33"/>
        <v>82187.328292716906</v>
      </c>
      <c r="F78" s="73">
        <f t="shared" si="39"/>
        <v>351522.18132506777</v>
      </c>
      <c r="G78" s="123"/>
      <c r="H78" s="124">
        <f t="shared" si="34"/>
        <v>14287.098024021696</v>
      </c>
      <c r="I78" s="123"/>
      <c r="J78" s="124">
        <f t="shared" si="35"/>
        <v>10000.968616815187</v>
      </c>
      <c r="K78" s="123"/>
      <c r="L78" s="124">
        <f t="shared" si="36"/>
        <v>17144.517628826037</v>
      </c>
      <c r="M78" s="123"/>
      <c r="N78" s="124">
        <f t="shared" si="40"/>
        <v>34289.035257652075</v>
      </c>
      <c r="O78" s="68"/>
      <c r="P78" s="74"/>
      <c r="Q78" s="68" t="s">
        <v>101</v>
      </c>
      <c r="R78" s="74">
        <f t="shared" si="37"/>
        <v>0</v>
      </c>
      <c r="S78" s="68"/>
      <c r="T78" s="45">
        <f t="shared" si="38"/>
        <v>0</v>
      </c>
      <c r="U78" s="105"/>
      <c r="V78" s="108">
        <f>($U$3/$H$2)*C78</f>
        <v>0</v>
      </c>
      <c r="W78" s="136"/>
      <c r="X78" s="137">
        <f>T78+R78+P78+N78+L78+J78+H78+V78</f>
        <v>75721.619527314993</v>
      </c>
      <c r="Y78" s="170">
        <f>F78+X78</f>
        <v>427243.80085238279</v>
      </c>
      <c r="Z78" s="41"/>
      <c r="AB78" s="115">
        <f>N78+T78</f>
        <v>34289.035257652075</v>
      </c>
    </row>
    <row r="79" spans="1:28" ht="15">
      <c r="A79" s="69"/>
      <c r="B79" s="70"/>
      <c r="C79" s="69"/>
      <c r="D79" s="42"/>
      <c r="E79" s="43"/>
      <c r="F79" s="44"/>
      <c r="G79" s="121"/>
      <c r="H79" s="122"/>
      <c r="I79" s="121"/>
      <c r="J79" s="122"/>
      <c r="K79" s="121"/>
      <c r="L79" s="122"/>
      <c r="M79" s="121"/>
      <c r="N79" s="124">
        <f>($M$3/$H$2)*C79</f>
        <v>0</v>
      </c>
      <c r="O79" s="56"/>
      <c r="P79" s="57"/>
      <c r="Q79" s="56"/>
      <c r="R79" s="57"/>
      <c r="S79" s="56"/>
      <c r="T79" s="57"/>
      <c r="U79" s="103"/>
      <c r="V79" s="108"/>
      <c r="W79" s="135"/>
      <c r="X79" s="130"/>
      <c r="Y79" s="171"/>
      <c r="Z79" s="41"/>
    </row>
    <row r="80" spans="1:28" ht="15.95" thickBot="1">
      <c r="A80" s="83" t="s">
        <v>80</v>
      </c>
      <c r="B80" s="84"/>
      <c r="C80" s="85">
        <f>C63+C58+C46+C40+C30+C20+C15+C7</f>
        <v>387651</v>
      </c>
      <c r="D80" s="42"/>
      <c r="E80" s="86">
        <v>45000000</v>
      </c>
      <c r="F80" s="87">
        <f>SUM(F9:F78)</f>
        <v>45000000.00000003</v>
      </c>
      <c r="G80" s="125">
        <f t="shared" ref="G80:N80" si="42">SUM(G8:G78)</f>
        <v>0</v>
      </c>
      <c r="H80" s="126">
        <f t="shared" si="42"/>
        <v>5000000</v>
      </c>
      <c r="I80" s="125">
        <f t="shared" si="42"/>
        <v>0</v>
      </c>
      <c r="J80" s="126">
        <f t="shared" si="42"/>
        <v>3499999.9999999991</v>
      </c>
      <c r="K80" s="125">
        <f t="shared" si="42"/>
        <v>0</v>
      </c>
      <c r="L80" s="126">
        <f t="shared" si="42"/>
        <v>5999999.9999999981</v>
      </c>
      <c r="M80" s="166">
        <f t="shared" si="42"/>
        <v>0</v>
      </c>
      <c r="N80" s="165">
        <f t="shared" si="42"/>
        <v>11999999.999999996</v>
      </c>
      <c r="O80" s="88"/>
      <c r="P80" s="89">
        <f>SUM(P8:P78)</f>
        <v>3360538</v>
      </c>
      <c r="Q80" s="88"/>
      <c r="R80" s="89">
        <f>SUM(R8:R78)</f>
        <v>0</v>
      </c>
      <c r="S80" s="88"/>
      <c r="T80" s="89">
        <f>SUM(T8:T78)</f>
        <v>0</v>
      </c>
      <c r="U80" s="106"/>
      <c r="V80" s="107">
        <f>SUM(V8:V78)</f>
        <v>0</v>
      </c>
      <c r="W80" s="138"/>
      <c r="X80" s="139">
        <f>SUM(X8:X78)</f>
        <v>29860537.999999989</v>
      </c>
      <c r="Y80" s="140">
        <f>SUM(Y8:Y78)</f>
        <v>74860538</v>
      </c>
      <c r="Z80" s="41"/>
      <c r="AB80" s="115">
        <f>SUM(AB8:AB79)</f>
        <v>11999999.999999996</v>
      </c>
    </row>
    <row r="81" spans="1:32" ht="15" thickTop="1">
      <c r="A81" s="69"/>
      <c r="B81" s="70"/>
      <c r="C81" s="42"/>
      <c r="D81" s="42"/>
      <c r="E81" s="43"/>
      <c r="F81" s="43"/>
      <c r="G81" s="42"/>
      <c r="H81" s="42"/>
      <c r="I81" s="42"/>
      <c r="J81" s="42"/>
      <c r="K81" s="42"/>
      <c r="L81" s="42"/>
      <c r="M81" s="42"/>
      <c r="N81" s="42"/>
      <c r="O81" s="42"/>
      <c r="P81" s="42"/>
      <c r="Q81" s="42"/>
      <c r="R81" s="42"/>
      <c r="S81" s="42"/>
      <c r="T81" s="42"/>
      <c r="U81" s="42"/>
      <c r="V81" s="42"/>
      <c r="W81" s="41"/>
      <c r="X81" s="41"/>
      <c r="Y81" s="41"/>
      <c r="Z81" s="41"/>
      <c r="AB81" s="167"/>
      <c r="AC81" s="168"/>
      <c r="AD81" s="168"/>
      <c r="AE81" s="168"/>
      <c r="AF81" s="168"/>
    </row>
    <row r="82" spans="1:32">
      <c r="A82" s="47" t="s">
        <v>81</v>
      </c>
      <c r="B82" s="70"/>
      <c r="C82" s="42"/>
      <c r="D82" s="42"/>
      <c r="E82" s="43"/>
      <c r="F82" s="43"/>
      <c r="G82" s="42"/>
      <c r="H82" s="42"/>
      <c r="I82" s="42"/>
      <c r="J82" s="42"/>
      <c r="K82" s="42"/>
      <c r="L82" s="42"/>
      <c r="M82" s="42"/>
      <c r="N82" s="42"/>
      <c r="O82" s="42"/>
      <c r="P82" s="42"/>
      <c r="Q82" s="42"/>
      <c r="R82" s="42"/>
      <c r="S82" s="42"/>
      <c r="T82" s="42"/>
      <c r="U82" s="42"/>
      <c r="V82" s="42"/>
      <c r="W82" s="41"/>
      <c r="X82" s="41"/>
      <c r="Y82" s="41"/>
      <c r="Z82" s="41"/>
      <c r="AB82" s="167"/>
      <c r="AC82" s="168"/>
      <c r="AD82" s="168"/>
      <c r="AE82" s="168"/>
      <c r="AF82" s="168"/>
    </row>
    <row r="83" spans="1:32">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B83" s="167"/>
      <c r="AC83" s="168"/>
      <c r="AD83" s="168"/>
      <c r="AE83" s="168"/>
      <c r="AF83" s="168"/>
    </row>
    <row r="84" spans="1:32">
      <c r="AB84" s="167"/>
      <c r="AC84" s="168"/>
      <c r="AD84" s="168"/>
      <c r="AE84" s="168"/>
      <c r="AF84" s="168"/>
    </row>
    <row r="85" spans="1:32">
      <c r="AB85" s="167"/>
      <c r="AC85" s="168"/>
      <c r="AD85" s="168"/>
      <c r="AE85" s="168"/>
      <c r="AF85" s="168"/>
    </row>
    <row r="86" spans="1:32">
      <c r="I86" t="s">
        <v>101</v>
      </c>
      <c r="AB86" s="167"/>
      <c r="AC86" s="168"/>
      <c r="AD86" s="168"/>
      <c r="AE86" s="168"/>
      <c r="AF86" s="168"/>
    </row>
    <row r="87" spans="1:32">
      <c r="AB87" s="167"/>
      <c r="AC87" s="168"/>
      <c r="AD87" s="168"/>
      <c r="AE87" s="168"/>
      <c r="AF87" s="168"/>
    </row>
    <row r="88" spans="1:32">
      <c r="AB88" s="167"/>
      <c r="AC88" s="168"/>
      <c r="AD88" s="168"/>
      <c r="AE88" s="168"/>
      <c r="AF88" s="168"/>
    </row>
    <row r="89" spans="1:32">
      <c r="AB89" s="167"/>
      <c r="AC89" s="168"/>
      <c r="AD89" s="168"/>
      <c r="AE89" s="168"/>
      <c r="AF89" s="168"/>
    </row>
    <row r="90" spans="1:32">
      <c r="AB90" s="167"/>
      <c r="AC90" s="168"/>
      <c r="AD90" s="168"/>
      <c r="AE90" s="168"/>
      <c r="AF90" s="168"/>
    </row>
    <row r="91" spans="1:32">
      <c r="AB91" s="167"/>
      <c r="AC91" s="168"/>
      <c r="AD91" s="168"/>
      <c r="AE91" s="168"/>
      <c r="AF91" s="168"/>
    </row>
    <row r="92" spans="1:32">
      <c r="AB92" s="167"/>
      <c r="AC92" s="168"/>
      <c r="AD92" s="168"/>
      <c r="AE92" s="168"/>
      <c r="AF92" s="168"/>
    </row>
    <row r="93" spans="1:32">
      <c r="AB93" s="167"/>
      <c r="AC93" s="168"/>
      <c r="AD93" s="168"/>
      <c r="AE93" s="168"/>
      <c r="AF93" s="168"/>
    </row>
    <row r="94" spans="1:32">
      <c r="AB94" s="167"/>
      <c r="AC94" s="168"/>
      <c r="AD94" s="168"/>
      <c r="AE94" s="168"/>
      <c r="AF94" s="168"/>
    </row>
    <row r="95" spans="1:32">
      <c r="AB95" s="167"/>
      <c r="AC95" s="168"/>
      <c r="AD95" s="168"/>
      <c r="AE95" s="168"/>
      <c r="AF95" s="168"/>
    </row>
    <row r="96" spans="1:32">
      <c r="AB96" s="167"/>
      <c r="AC96" s="168"/>
      <c r="AD96" s="168"/>
      <c r="AE96" s="168"/>
      <c r="AF96" s="168"/>
    </row>
    <row r="97" spans="28:32">
      <c r="AB97" s="167"/>
      <c r="AC97" s="168"/>
      <c r="AD97" s="168"/>
      <c r="AE97" s="168"/>
      <c r="AF97" s="168"/>
    </row>
    <row r="98" spans="28:32">
      <c r="AB98" s="167"/>
      <c r="AC98" s="168"/>
      <c r="AD98" s="168"/>
      <c r="AE98" s="168"/>
      <c r="AF98" s="168"/>
    </row>
    <row r="99" spans="28:32">
      <c r="AB99" s="167"/>
      <c r="AC99" s="168"/>
      <c r="AD99" s="168"/>
      <c r="AE99" s="168"/>
      <c r="AF99" s="168"/>
    </row>
    <row r="100" spans="28:32">
      <c r="AB100" s="167"/>
      <c r="AC100" s="168"/>
      <c r="AD100" s="168"/>
      <c r="AE100" s="168"/>
      <c r="AF100" s="168"/>
    </row>
    <row r="101" spans="28:32">
      <c r="AB101" s="167"/>
      <c r="AC101" s="168"/>
      <c r="AD101" s="168"/>
      <c r="AE101" s="168"/>
      <c r="AF101" s="168"/>
    </row>
    <row r="102" spans="28:32">
      <c r="AB102" s="167"/>
      <c r="AC102" s="168"/>
      <c r="AD102" s="168"/>
      <c r="AE102" s="168"/>
      <c r="AF102" s="168"/>
    </row>
    <row r="103" spans="28:32">
      <c r="AB103" s="167"/>
      <c r="AC103" s="168"/>
      <c r="AD103" s="168"/>
      <c r="AE103" s="168"/>
      <c r="AF103" s="168"/>
    </row>
    <row r="104" spans="28:32">
      <c r="AB104" s="167"/>
      <c r="AC104" s="168"/>
      <c r="AD104" s="168"/>
      <c r="AE104" s="168"/>
      <c r="AF104" s="168"/>
    </row>
    <row r="105" spans="28:32">
      <c r="AB105" s="167"/>
      <c r="AC105" s="168"/>
      <c r="AD105" s="168"/>
      <c r="AE105" s="168"/>
      <c r="AF105" s="168"/>
    </row>
    <row r="106" spans="28:32">
      <c r="AB106" s="167"/>
      <c r="AC106" s="168"/>
      <c r="AD106" s="168"/>
      <c r="AE106" s="168"/>
      <c r="AF106" s="168"/>
    </row>
    <row r="107" spans="28:32">
      <c r="AB107" s="167"/>
      <c r="AC107" s="168"/>
      <c r="AD107" s="168"/>
      <c r="AE107" s="168"/>
      <c r="AF107" s="168"/>
    </row>
    <row r="108" spans="28:32">
      <c r="AB108" s="167"/>
      <c r="AC108" s="168"/>
      <c r="AD108" s="168"/>
      <c r="AE108" s="168"/>
      <c r="AF108" s="168"/>
    </row>
    <row r="109" spans="28:32">
      <c r="AB109" s="167"/>
      <c r="AC109" s="168"/>
      <c r="AD109" s="168"/>
      <c r="AE109" s="168"/>
      <c r="AF109" s="168"/>
    </row>
    <row r="110" spans="28:32">
      <c r="AB110" s="167"/>
      <c r="AC110" s="168"/>
      <c r="AD110" s="168"/>
      <c r="AE110" s="168"/>
      <c r="AF110" s="168"/>
    </row>
    <row r="111" spans="28:32">
      <c r="AB111" s="167"/>
      <c r="AC111" s="168"/>
      <c r="AD111" s="168"/>
      <c r="AE111" s="168"/>
      <c r="AF111" s="168"/>
    </row>
    <row r="112" spans="28:32">
      <c r="AB112" s="167"/>
      <c r="AC112" s="168"/>
      <c r="AD112" s="168"/>
      <c r="AE112" s="168"/>
      <c r="AF112" s="168"/>
    </row>
    <row r="113" spans="28:32">
      <c r="AB113" s="167"/>
      <c r="AC113" s="168"/>
      <c r="AD113" s="168"/>
      <c r="AE113" s="168"/>
      <c r="AF113" s="168"/>
    </row>
    <row r="114" spans="28:32">
      <c r="AB114" s="167"/>
      <c r="AC114" s="168"/>
      <c r="AD114" s="168"/>
      <c r="AE114" s="168"/>
      <c r="AF114" s="168"/>
    </row>
    <row r="115" spans="28:32">
      <c r="AB115" s="167"/>
      <c r="AC115" s="168"/>
      <c r="AD115" s="168"/>
      <c r="AE115" s="168"/>
      <c r="AF115" s="168"/>
    </row>
    <row r="116" spans="28:32">
      <c r="AB116" s="167"/>
      <c r="AC116" s="168"/>
      <c r="AD116" s="168"/>
      <c r="AE116" s="168"/>
      <c r="AF116" s="168"/>
    </row>
    <row r="117" spans="28:32">
      <c r="AB117" s="167"/>
      <c r="AC117" s="168"/>
      <c r="AD117" s="168"/>
      <c r="AE117" s="168"/>
      <c r="AF117" s="168"/>
    </row>
    <row r="118" spans="28:32">
      <c r="AB118" s="167"/>
      <c r="AC118" s="168"/>
      <c r="AD118" s="168"/>
      <c r="AE118" s="168"/>
      <c r="AF118" s="168"/>
    </row>
    <row r="119" spans="28:32">
      <c r="AB119" s="167"/>
      <c r="AC119" s="168"/>
      <c r="AD119" s="168"/>
      <c r="AE119" s="168"/>
      <c r="AF119" s="168"/>
    </row>
    <row r="120" spans="28:32">
      <c r="AB120" s="167"/>
      <c r="AC120" s="168"/>
      <c r="AD120" s="168"/>
      <c r="AE120" s="168"/>
      <c r="AF120" s="168"/>
    </row>
    <row r="121" spans="28:32">
      <c r="AB121" s="167"/>
      <c r="AC121" s="168"/>
      <c r="AD121" s="168"/>
      <c r="AE121" s="168"/>
      <c r="AF121" s="168"/>
    </row>
    <row r="122" spans="28:32">
      <c r="AB122" s="167"/>
      <c r="AC122" s="168"/>
      <c r="AD122" s="168"/>
      <c r="AE122" s="168"/>
      <c r="AF122" s="168"/>
    </row>
    <row r="123" spans="28:32">
      <c r="AB123" s="167"/>
      <c r="AC123" s="168"/>
      <c r="AD123" s="168"/>
      <c r="AE123" s="168"/>
      <c r="AF123" s="168"/>
    </row>
    <row r="124" spans="28:32">
      <c r="AB124" s="167"/>
      <c r="AC124" s="168"/>
      <c r="AD124" s="168"/>
      <c r="AE124" s="168"/>
      <c r="AF124" s="168"/>
    </row>
    <row r="125" spans="28:32">
      <c r="AB125" s="167"/>
      <c r="AC125" s="168"/>
      <c r="AD125" s="168"/>
      <c r="AE125" s="168"/>
      <c r="AF125" s="168"/>
    </row>
    <row r="126" spans="28:32">
      <c r="AB126" s="167"/>
      <c r="AC126" s="168"/>
      <c r="AD126" s="168"/>
      <c r="AE126" s="168"/>
      <c r="AF126" s="168"/>
    </row>
    <row r="127" spans="28:32">
      <c r="AB127" s="167"/>
      <c r="AC127" s="168"/>
      <c r="AD127" s="168"/>
      <c r="AE127" s="168"/>
      <c r="AF127" s="168"/>
    </row>
    <row r="128" spans="28:32">
      <c r="AB128" s="167"/>
      <c r="AC128" s="168"/>
      <c r="AD128" s="168"/>
      <c r="AE128" s="168"/>
      <c r="AF128" s="168"/>
    </row>
    <row r="129" spans="28:32">
      <c r="AB129" s="167"/>
      <c r="AC129" s="168"/>
      <c r="AD129" s="168"/>
      <c r="AE129" s="168"/>
      <c r="AF129" s="168"/>
    </row>
    <row r="130" spans="28:32">
      <c r="AB130" s="167"/>
      <c r="AC130" s="168"/>
      <c r="AD130" s="168"/>
      <c r="AE130" s="168"/>
      <c r="AF130" s="168"/>
    </row>
    <row r="131" spans="28:32">
      <c r="AB131" s="167"/>
      <c r="AC131" s="168"/>
      <c r="AD131" s="168"/>
      <c r="AE131" s="168"/>
      <c r="AF131" s="168"/>
    </row>
    <row r="132" spans="28:32">
      <c r="AB132" s="167"/>
      <c r="AC132" s="168"/>
      <c r="AD132" s="168"/>
      <c r="AE132" s="168"/>
      <c r="AF132" s="168"/>
    </row>
    <row r="133" spans="28:32">
      <c r="AB133" s="167"/>
      <c r="AC133" s="168"/>
      <c r="AD133" s="168"/>
      <c r="AE133" s="168"/>
      <c r="AF133" s="168"/>
    </row>
    <row r="134" spans="28:32">
      <c r="AB134" s="167"/>
      <c r="AC134" s="168"/>
      <c r="AD134" s="168"/>
      <c r="AE134" s="168"/>
      <c r="AF134" s="168"/>
    </row>
    <row r="135" spans="28:32">
      <c r="AB135" s="167"/>
      <c r="AC135" s="168"/>
      <c r="AD135" s="168"/>
      <c r="AE135" s="168"/>
      <c r="AF135" s="168"/>
    </row>
    <row r="136" spans="28:32">
      <c r="AB136" s="167"/>
      <c r="AC136" s="168"/>
      <c r="AD136" s="168"/>
      <c r="AE136" s="168"/>
      <c r="AF136" s="168"/>
    </row>
    <row r="137" spans="28:32">
      <c r="AB137" s="167"/>
      <c r="AC137" s="168"/>
      <c r="AD137" s="168"/>
      <c r="AE137" s="168"/>
      <c r="AF137" s="168"/>
    </row>
    <row r="138" spans="28:32">
      <c r="AB138" s="167"/>
      <c r="AC138" s="168"/>
      <c r="AD138" s="168"/>
      <c r="AE138" s="168"/>
      <c r="AF138" s="168"/>
    </row>
    <row r="139" spans="28:32">
      <c r="AB139" s="167"/>
      <c r="AC139" s="168"/>
      <c r="AD139" s="168"/>
      <c r="AE139" s="168"/>
      <c r="AF139" s="168"/>
    </row>
    <row r="140" spans="28:32">
      <c r="AB140" s="167"/>
      <c r="AC140" s="168"/>
      <c r="AD140" s="168"/>
      <c r="AE140" s="168"/>
      <c r="AF140" s="168"/>
    </row>
    <row r="141" spans="28:32">
      <c r="AB141" s="167"/>
      <c r="AC141" s="168"/>
      <c r="AD141" s="168"/>
      <c r="AE141" s="168"/>
      <c r="AF141" s="168"/>
    </row>
    <row r="142" spans="28:32">
      <c r="AB142" s="167"/>
      <c r="AC142" s="168"/>
      <c r="AD142" s="168"/>
      <c r="AE142" s="168"/>
      <c r="AF142" s="168"/>
    </row>
    <row r="143" spans="28:32">
      <c r="AB143" s="167"/>
      <c r="AC143" s="168"/>
      <c r="AD143" s="168"/>
      <c r="AE143" s="168"/>
      <c r="AF143" s="168"/>
    </row>
    <row r="144" spans="28:32">
      <c r="AB144" s="167"/>
      <c r="AC144" s="168"/>
      <c r="AD144" s="168"/>
      <c r="AE144" s="168"/>
      <c r="AF144" s="168"/>
    </row>
    <row r="145" spans="28:32">
      <c r="AB145" s="167"/>
      <c r="AC145" s="168"/>
      <c r="AD145" s="168"/>
      <c r="AE145" s="168"/>
      <c r="AF145" s="168"/>
    </row>
    <row r="146" spans="28:32">
      <c r="AB146" s="167"/>
      <c r="AC146" s="168"/>
      <c r="AD146" s="168"/>
      <c r="AE146" s="168"/>
      <c r="AF146" s="168"/>
    </row>
    <row r="147" spans="28:32">
      <c r="AB147" s="167"/>
      <c r="AC147" s="168"/>
      <c r="AD147" s="168"/>
      <c r="AE147" s="168"/>
      <c r="AF147" s="168"/>
    </row>
    <row r="148" spans="28:32">
      <c r="AB148" s="167"/>
      <c r="AC148" s="168"/>
      <c r="AD148" s="168"/>
      <c r="AE148" s="168"/>
      <c r="AF148" s="168"/>
    </row>
    <row r="149" spans="28:32">
      <c r="AB149" s="167"/>
      <c r="AC149" s="168"/>
      <c r="AD149" s="168"/>
      <c r="AE149" s="168"/>
      <c r="AF149" s="168"/>
    </row>
    <row r="150" spans="28:32">
      <c r="AB150" s="167"/>
      <c r="AC150" s="168"/>
      <c r="AD150" s="168"/>
      <c r="AE150" s="168"/>
      <c r="AF150" s="168"/>
    </row>
    <row r="151" spans="28:32">
      <c r="AB151" s="167"/>
      <c r="AC151" s="168"/>
      <c r="AD151" s="168"/>
      <c r="AE151" s="168"/>
      <c r="AF151" s="168"/>
    </row>
    <row r="152" spans="28:32">
      <c r="AB152" s="167"/>
      <c r="AC152" s="168"/>
      <c r="AD152" s="168"/>
      <c r="AE152" s="168"/>
      <c r="AF152" s="168"/>
    </row>
    <row r="153" spans="28:32">
      <c r="AB153" s="167"/>
      <c r="AC153" s="168"/>
      <c r="AD153" s="168"/>
      <c r="AE153" s="168"/>
      <c r="AF153" s="168"/>
    </row>
    <row r="154" spans="28:32">
      <c r="AB154" s="167"/>
      <c r="AC154" s="168"/>
      <c r="AD154" s="168"/>
      <c r="AE154" s="168"/>
      <c r="AF154" s="168"/>
    </row>
    <row r="155" spans="28:32">
      <c r="AB155" s="167"/>
      <c r="AC155" s="168"/>
      <c r="AD155" s="168"/>
      <c r="AE155" s="168"/>
      <c r="AF155" s="168"/>
    </row>
    <row r="156" spans="28:32">
      <c r="AB156" s="167"/>
      <c r="AC156" s="168"/>
      <c r="AD156" s="168"/>
      <c r="AE156" s="168"/>
      <c r="AF156" s="168"/>
    </row>
    <row r="157" spans="28:32">
      <c r="AB157" s="167"/>
      <c r="AC157" s="168"/>
      <c r="AD157" s="168"/>
      <c r="AE157" s="168"/>
      <c r="AF157" s="168"/>
    </row>
    <row r="158" spans="28:32">
      <c r="AB158" s="167"/>
      <c r="AC158" s="168"/>
      <c r="AD158" s="168"/>
      <c r="AE158" s="168"/>
      <c r="AF158" s="168"/>
    </row>
    <row r="159" spans="28:32">
      <c r="AB159" s="167"/>
      <c r="AC159" s="168"/>
      <c r="AD159" s="168"/>
      <c r="AE159" s="168"/>
      <c r="AF159" s="168"/>
    </row>
    <row r="160" spans="28:32">
      <c r="AB160" s="167"/>
      <c r="AC160" s="168"/>
      <c r="AD160" s="168"/>
      <c r="AE160" s="168"/>
      <c r="AF160" s="168"/>
    </row>
  </sheetData>
  <mergeCells count="22">
    <mergeCell ref="S4:T4"/>
    <mergeCell ref="W4:X4"/>
    <mergeCell ref="G4:H4"/>
    <mergeCell ref="I4:J4"/>
    <mergeCell ref="K4:L4"/>
    <mergeCell ref="M4:N4"/>
    <mergeCell ref="O4:P4"/>
    <mergeCell ref="Q4:R4"/>
    <mergeCell ref="U4:V4"/>
    <mergeCell ref="AB2:AD2"/>
    <mergeCell ref="G1:N1"/>
    <mergeCell ref="O1:P1"/>
    <mergeCell ref="A2:C2"/>
    <mergeCell ref="G3:H3"/>
    <mergeCell ref="I3:J3"/>
    <mergeCell ref="K3:L3"/>
    <mergeCell ref="M3:N3"/>
    <mergeCell ref="O3:P3"/>
    <mergeCell ref="Q3:R3"/>
    <mergeCell ref="S3:T3"/>
    <mergeCell ref="U3:V3"/>
    <mergeCell ref="AB1:AD1"/>
  </mergeCells>
  <pageMargins left="0.23622047244094491" right="0.23622047244094491" top="0.74803149606299213" bottom="0.74803149606299213" header="0.31496062992125984" footer="0.31496062992125984"/>
  <pageSetup scale="3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064770D74BBE40AD0251A5588969F9" ma:contentTypeVersion="5" ma:contentTypeDescription="Create a new document." ma:contentTypeScope="" ma:versionID="c6e9c376155363ca0bf7ebad77df2e99">
  <xsd:schema xmlns:xsd="http://www.w3.org/2001/XMLSchema" xmlns:xs="http://www.w3.org/2001/XMLSchema" xmlns:p="http://schemas.microsoft.com/office/2006/metadata/properties" xmlns:ns2="e4efde56-a393-44c5-bab9-31ee360ad25f" xmlns:ns3="10a6e4d3-3c2d-4775-a3cb-eef7b2b6ef72" targetNamespace="http://schemas.microsoft.com/office/2006/metadata/properties" ma:root="true" ma:fieldsID="72f7a1322b6ffe1ed21e9a12fbebe1ad" ns2:_="" ns3:_="">
    <xsd:import namespace="e4efde56-a393-44c5-bab9-31ee360ad25f"/>
    <xsd:import namespace="10a6e4d3-3c2d-4775-a3cb-eef7b2b6ef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efde56-a393-44c5-bab9-31ee360ad2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a6e4d3-3c2d-4775-a3cb-eef7b2b6ef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0a6e4d3-3c2d-4775-a3cb-eef7b2b6ef72">
      <UserInfo>
        <DisplayName>Valur Rafn Halldórsson</DisplayName>
        <AccountId>12</AccountId>
        <AccountType/>
      </UserInfo>
    </SharedWithUsers>
  </documentManagement>
</p:properties>
</file>

<file path=customXml/itemProps1.xml><?xml version="1.0" encoding="utf-8"?>
<ds:datastoreItem xmlns:ds="http://schemas.openxmlformats.org/officeDocument/2006/customXml" ds:itemID="{F6168734-9ABC-47C7-8BAF-8E03C4BFE411}"/>
</file>

<file path=customXml/itemProps2.xml><?xml version="1.0" encoding="utf-8"?>
<ds:datastoreItem xmlns:ds="http://schemas.openxmlformats.org/officeDocument/2006/customXml" ds:itemID="{B7A331D1-FC87-40E3-BBAA-76C8F33324D0}"/>
</file>

<file path=customXml/itemProps3.xml><?xml version="1.0" encoding="utf-8"?>
<ds:datastoreItem xmlns:ds="http://schemas.openxmlformats.org/officeDocument/2006/customXml" ds:itemID="{88375CA0-2165-4E96-A37B-EAF3DA477B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Jón Már Halldórsson</dc:creator>
  <cp:keywords/>
  <dc:description/>
  <cp:lastModifiedBy>Fjóla María Ágústsdóttir</cp:lastModifiedBy>
  <cp:revision/>
  <dcterms:created xsi:type="dcterms:W3CDTF">2018-06-28T08:42:52Z</dcterms:created>
  <dcterms:modified xsi:type="dcterms:W3CDTF">2023-10-19T13:36:39Z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0x0101000B064770D74BBE40AD0251A5588969F9</vt:lpwstr>
  </property>
</Properties>
</file>